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2.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3.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4.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5.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6.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7.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8.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9.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0.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1.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2.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3.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4.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5.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6.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7.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8.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19.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20.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21.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22.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23.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24.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25.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26.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7.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28.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29.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30.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31.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32.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33.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34.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35.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36.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37.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38.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39.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40.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41.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42.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43.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44.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45.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46.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47.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48.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49.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50.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51.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52.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53.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54.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55.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56.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57.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58.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59.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60.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61.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62.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63.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64.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65.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66.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67.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68.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69.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70.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71.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72.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73.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74.xml" ContentType="application/vnd.openxmlformats-officedocument.themeOverrid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75.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76.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77.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78.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79.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80.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81.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82.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83.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84.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85.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86.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87.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88.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89.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theme/themeOverride90.xml" ContentType="application/vnd.openxmlformats-officedocument.themeOverrid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theme/themeOverride91.xml" ContentType="application/vnd.openxmlformats-officedocument.themeOverrid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theme/themeOverride92.xml" ContentType="application/vnd.openxmlformats-officedocument.themeOverrid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theme/themeOverride93.xml" ContentType="application/vnd.openxmlformats-officedocument.themeOverrid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94.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95.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theme/themeOverride96.xml" ContentType="application/vnd.openxmlformats-officedocument.themeOverrid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theme/themeOverride97.xml" ContentType="application/vnd.openxmlformats-officedocument.themeOverrid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theme/themeOverride98.xml" ContentType="application/vnd.openxmlformats-officedocument.themeOverrid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theme/themeOverride99.xml" ContentType="application/vnd.openxmlformats-officedocument.themeOverrid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theme/themeOverride100.xml" ContentType="application/vnd.openxmlformats-officedocument.themeOverrid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01.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102.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103.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104.xml" ContentType="application/vnd.openxmlformats-officedocument.themeOverrid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105.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06.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107.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108.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109.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110.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111.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112.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113.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114.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115.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116.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117.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118.xml" ContentType="application/vnd.openxmlformats-officedocument.themeOverrid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theme/themeOverride119.xml" ContentType="application/vnd.openxmlformats-officedocument.themeOverrid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theme/themeOverride120.xml" ContentType="application/vnd.openxmlformats-officedocument.themeOverrid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theme/themeOverride121.xml" ContentType="application/vnd.openxmlformats-officedocument.themeOverrid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theme/themeOverride122.xml" ContentType="application/vnd.openxmlformats-officedocument.themeOverrid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123.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124.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theme/themeOverride125.xml" ContentType="application/vnd.openxmlformats-officedocument.themeOverrid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theme/themeOverride126.xml" ContentType="application/vnd.openxmlformats-officedocument.themeOverrid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theme/themeOverride127.xml" ContentType="application/vnd.openxmlformats-officedocument.themeOverrid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theme/themeOverride128.xml" ContentType="application/vnd.openxmlformats-officedocument.themeOverrid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theme/themeOverride129.xml" ContentType="application/vnd.openxmlformats-officedocument.themeOverrid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theme/themeOverride130.xml" ContentType="application/vnd.openxmlformats-officedocument.themeOverrid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theme/themeOverride131.xml" ContentType="application/vnd.openxmlformats-officedocument.themeOverrid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theme/themeOverride132.xml" ContentType="application/vnd.openxmlformats-officedocument.themeOverrid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theme/themeOverride133.xml" ContentType="application/vnd.openxmlformats-officedocument.themeOverride+xml"/>
  <Override PartName="/xl/drawings/drawing2.xml" ContentType="application/vnd.openxmlformats-officedocument.drawing+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theme/themeOverride134.xml" ContentType="application/vnd.openxmlformats-officedocument.themeOverride+xml"/>
  <Override PartName="/xl/drawings/drawing3.xml" ContentType="application/vnd.openxmlformats-officedocument.drawing+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135.xml" ContentType="application/vnd.openxmlformats-officedocument.themeOverride+xml"/>
  <Override PartName="/xl/drawings/drawing4.xml" ContentType="application/vnd.openxmlformats-officedocument.drawing+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theme/themeOverride13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Components" sheetId="1" r:id="rId1"/>
    <sheet name="Motor Data" sheetId="3" r:id="rId2"/>
    <sheet name="BR1103 8K vs 10K" sheetId="6" r:id="rId3"/>
    <sheet name="Sheet2" sheetId="7" r:id="rId4"/>
    <sheet name="Flight Log" sheetId="2" r:id="rId5"/>
    <sheet name="Sheet1" sheetId="4" r:id="rId6"/>
    <sheet name="Sheet3" sheetId="8" r:id="rId7"/>
    <sheet name="Brushed Kv" sheetId="5" r:id="rId8"/>
  </sheets>
  <definedNames>
    <definedName name="_xlnm.Print_Area" localSheetId="6">Sheet3!$A$2:$K$48</definedName>
  </definedNames>
  <calcPr calcId="152511"/>
</workbook>
</file>

<file path=xl/calcChain.xml><?xml version="1.0" encoding="utf-8"?>
<calcChain xmlns="http://schemas.openxmlformats.org/spreadsheetml/2006/main">
  <c r="D2608" i="3" l="1"/>
  <c r="D2607" i="3"/>
  <c r="D2606" i="3"/>
  <c r="D2605" i="3"/>
  <c r="S2604" i="3"/>
  <c r="D2604" i="3"/>
  <c r="S2603" i="3"/>
  <c r="D2603" i="3"/>
  <c r="S2602" i="3"/>
  <c r="D2602" i="3"/>
  <c r="S2601" i="3"/>
  <c r="D2601" i="3"/>
  <c r="D2588" i="3"/>
  <c r="D2587" i="3"/>
  <c r="D2586" i="3"/>
  <c r="D2585" i="3"/>
  <c r="S2584" i="3"/>
  <c r="D2584" i="3"/>
  <c r="S2583" i="3"/>
  <c r="D2583" i="3"/>
  <c r="S2582" i="3"/>
  <c r="D2582" i="3"/>
  <c r="S2581" i="3"/>
  <c r="D2581" i="3"/>
  <c r="D2568" i="3"/>
  <c r="D2567" i="3"/>
  <c r="D2566" i="3"/>
  <c r="D2565" i="3"/>
  <c r="S2564" i="3"/>
  <c r="D2564" i="3"/>
  <c r="S2563" i="3"/>
  <c r="D2563" i="3"/>
  <c r="S2562" i="3"/>
  <c r="D2562" i="3"/>
  <c r="S2561" i="3"/>
  <c r="D2561" i="3"/>
  <c r="D2547" i="3"/>
  <c r="D2546" i="3"/>
  <c r="D2545" i="3"/>
  <c r="S2544" i="3"/>
  <c r="D2544" i="3"/>
  <c r="S2543" i="3"/>
  <c r="D2543" i="3"/>
  <c r="S2542" i="3"/>
  <c r="D2542" i="3"/>
  <c r="S2541" i="3"/>
  <c r="D2541" i="3"/>
  <c r="D2528" i="3"/>
  <c r="D2527" i="3"/>
  <c r="D2526" i="3"/>
  <c r="D2525" i="3"/>
  <c r="S2524" i="3"/>
  <c r="D2524" i="3"/>
  <c r="S2523" i="3"/>
  <c r="D2523" i="3"/>
  <c r="S2522" i="3"/>
  <c r="D2522" i="3"/>
  <c r="S2521" i="3"/>
  <c r="D2521" i="3"/>
  <c r="D2507" i="3"/>
  <c r="D2506" i="3"/>
  <c r="D2505" i="3"/>
  <c r="S2504" i="3"/>
  <c r="D2504" i="3"/>
  <c r="S2503" i="3"/>
  <c r="D2503" i="3"/>
  <c r="S2502" i="3"/>
  <c r="D2502" i="3"/>
  <c r="S2501" i="3"/>
  <c r="D2501" i="3"/>
  <c r="D2491" i="3"/>
  <c r="D2490" i="3"/>
  <c r="D2489" i="3"/>
  <c r="D2488" i="3"/>
  <c r="D2487" i="3"/>
  <c r="D2486" i="3"/>
  <c r="D2485" i="3"/>
  <c r="S2484" i="3"/>
  <c r="D2484" i="3"/>
  <c r="S2483" i="3"/>
  <c r="D2483" i="3"/>
  <c r="S2482" i="3"/>
  <c r="D2482" i="3"/>
  <c r="S2481" i="3"/>
  <c r="D2481" i="3"/>
  <c r="D2471" i="3" l="1"/>
  <c r="D2470" i="3"/>
  <c r="D2450" i="3"/>
  <c r="D2431" i="3"/>
  <c r="D2430" i="3"/>
  <c r="D2411" i="3"/>
  <c r="D2410" i="3"/>
  <c r="D2469" i="3"/>
  <c r="D2468" i="3"/>
  <c r="D2467" i="3"/>
  <c r="D2466" i="3"/>
  <c r="D2465" i="3"/>
  <c r="S2464" i="3"/>
  <c r="D2464" i="3"/>
  <c r="S2463" i="3"/>
  <c r="D2463" i="3"/>
  <c r="S2462" i="3"/>
  <c r="D2462" i="3"/>
  <c r="S2461" i="3"/>
  <c r="D2461" i="3"/>
  <c r="D2449" i="3"/>
  <c r="D2448" i="3"/>
  <c r="D2447" i="3"/>
  <c r="D2446" i="3"/>
  <c r="D2445" i="3"/>
  <c r="S2444" i="3"/>
  <c r="D2444" i="3"/>
  <c r="S2443" i="3"/>
  <c r="D2443" i="3"/>
  <c r="S2442" i="3"/>
  <c r="D2442" i="3"/>
  <c r="S2441" i="3"/>
  <c r="D2441" i="3"/>
  <c r="D2429" i="3"/>
  <c r="D2428" i="3"/>
  <c r="D2427" i="3"/>
  <c r="D2426" i="3"/>
  <c r="D2425" i="3"/>
  <c r="S2424" i="3"/>
  <c r="D2424" i="3"/>
  <c r="S2423" i="3"/>
  <c r="D2423" i="3"/>
  <c r="S2422" i="3"/>
  <c r="D2422" i="3"/>
  <c r="S2421" i="3"/>
  <c r="D2421" i="3"/>
  <c r="D2409" i="3"/>
  <c r="D2408" i="3"/>
  <c r="D2407" i="3"/>
  <c r="D2406" i="3"/>
  <c r="D2405" i="3"/>
  <c r="S2404" i="3"/>
  <c r="D2404" i="3"/>
  <c r="S2403" i="3"/>
  <c r="D2403" i="3"/>
  <c r="S2402" i="3"/>
  <c r="D2402" i="3"/>
  <c r="S2401" i="3"/>
  <c r="D2401" i="3"/>
  <c r="D2389" i="3"/>
  <c r="D2388" i="3"/>
  <c r="D2387" i="3"/>
  <c r="D2386" i="3"/>
  <c r="D2385" i="3"/>
  <c r="S2384" i="3"/>
  <c r="D2384" i="3"/>
  <c r="S2383" i="3"/>
  <c r="D2383" i="3"/>
  <c r="S2382" i="3"/>
  <c r="D2382" i="3"/>
  <c r="S2381" i="3"/>
  <c r="D2381" i="3"/>
  <c r="E48" i="8" l="1"/>
  <c r="E47" i="8"/>
  <c r="E46" i="8"/>
  <c r="E45" i="8"/>
  <c r="E41" i="8"/>
  <c r="E40" i="8"/>
  <c r="E39" i="8"/>
  <c r="E38" i="8"/>
  <c r="E34" i="8"/>
  <c r="E33" i="8"/>
  <c r="E32" i="8"/>
  <c r="E31" i="8"/>
  <c r="D2084" i="3" l="1"/>
  <c r="D2064" i="3"/>
  <c r="D2083" i="3"/>
  <c r="D2082" i="3"/>
  <c r="D2081" i="3"/>
  <c r="D2080" i="3"/>
  <c r="D2079" i="3"/>
  <c r="S2078" i="3"/>
  <c r="D2078" i="3"/>
  <c r="S2077" i="3"/>
  <c r="D2077" i="3"/>
  <c r="S2076" i="3"/>
  <c r="D2076" i="3"/>
  <c r="S2075" i="3"/>
  <c r="D2075" i="3"/>
  <c r="D2063" i="3"/>
  <c r="D2062" i="3"/>
  <c r="D2061" i="3"/>
  <c r="D2060" i="3"/>
  <c r="D2059" i="3"/>
  <c r="S2058" i="3"/>
  <c r="D2058" i="3"/>
  <c r="S2057" i="3"/>
  <c r="D2057" i="3"/>
  <c r="S2056" i="3"/>
  <c r="D2056" i="3"/>
  <c r="S2055" i="3"/>
  <c r="D2055" i="3"/>
  <c r="D2043" i="3" l="1"/>
  <c r="D2042" i="3"/>
  <c r="D2041" i="3"/>
  <c r="D2040" i="3"/>
  <c r="D2039" i="3"/>
  <c r="S2038" i="3"/>
  <c r="D2038" i="3"/>
  <c r="S2037" i="3"/>
  <c r="D2037" i="3"/>
  <c r="S2036" i="3"/>
  <c r="D2036" i="3"/>
  <c r="S2035" i="3"/>
  <c r="D2035" i="3"/>
  <c r="D1358" i="3"/>
  <c r="D1357" i="3"/>
  <c r="D1356" i="3"/>
  <c r="D1355" i="3"/>
  <c r="D1354" i="3"/>
  <c r="D1353" i="3"/>
  <c r="D1352" i="3"/>
  <c r="S1351" i="3"/>
  <c r="D1351" i="3"/>
  <c r="S1350" i="3"/>
  <c r="D1350" i="3"/>
  <c r="S1349" i="3"/>
  <c r="D1349" i="3"/>
  <c r="S1348" i="3"/>
  <c r="D1348" i="3"/>
  <c r="D1277" i="3" l="1"/>
  <c r="D1276" i="3"/>
  <c r="D1275" i="3"/>
  <c r="D1274" i="3"/>
  <c r="D1273" i="3"/>
  <c r="D1272" i="3"/>
  <c r="S1271" i="3"/>
  <c r="D1271" i="3"/>
  <c r="S1270" i="3"/>
  <c r="D1270" i="3"/>
  <c r="S1269" i="3"/>
  <c r="D1269" i="3"/>
  <c r="S1268" i="3"/>
  <c r="D1268" i="3"/>
  <c r="D1258" i="3" l="1"/>
  <c r="D1257" i="3"/>
  <c r="D1256" i="3"/>
  <c r="D1255" i="3"/>
  <c r="D1254" i="3"/>
  <c r="D1253" i="3"/>
  <c r="D1252" i="3"/>
  <c r="S1251" i="3"/>
  <c r="D1251" i="3"/>
  <c r="S1250" i="3"/>
  <c r="D1250" i="3"/>
  <c r="S1249" i="3"/>
  <c r="D1249" i="3"/>
  <c r="S1248" i="3"/>
  <c r="D1248" i="3"/>
  <c r="H106" i="2" l="1"/>
  <c r="H105" i="2"/>
  <c r="D2245" i="3" l="1"/>
  <c r="D2244" i="3"/>
  <c r="D2243" i="3"/>
  <c r="D2242" i="3"/>
  <c r="D2241" i="3"/>
  <c r="D2240" i="3"/>
  <c r="D2239" i="3"/>
  <c r="S2238" i="3"/>
  <c r="D2238" i="3"/>
  <c r="S2237" i="3"/>
  <c r="D2237" i="3"/>
  <c r="S2236" i="3"/>
  <c r="D2236" i="3"/>
  <c r="S2235" i="3"/>
  <c r="D2235" i="3"/>
  <c r="D1337" i="3" l="1"/>
  <c r="D1336" i="3"/>
  <c r="D1335" i="3"/>
  <c r="D1334" i="3"/>
  <c r="D1333" i="3"/>
  <c r="D1332" i="3"/>
  <c r="S1331" i="3"/>
  <c r="D1331" i="3"/>
  <c r="S1330" i="3"/>
  <c r="D1330" i="3"/>
  <c r="S1329" i="3"/>
  <c r="D1329" i="3"/>
  <c r="S1328" i="3"/>
  <c r="D1328" i="3"/>
  <c r="D1317" i="3"/>
  <c r="D1316" i="3"/>
  <c r="D1315" i="3"/>
  <c r="D1297" i="3"/>
  <c r="D1296" i="3"/>
  <c r="D1295" i="3"/>
  <c r="D1236" i="3"/>
  <c r="D1235" i="3"/>
  <c r="D1314" i="3"/>
  <c r="D1313" i="3"/>
  <c r="D1312" i="3"/>
  <c r="S1311" i="3"/>
  <c r="D1311" i="3"/>
  <c r="S1310" i="3"/>
  <c r="D1310" i="3"/>
  <c r="S1309" i="3"/>
  <c r="D1309" i="3"/>
  <c r="S1308" i="3"/>
  <c r="D1308" i="3"/>
  <c r="D1370" i="3"/>
  <c r="S1370" i="3"/>
  <c r="D1371" i="3"/>
  <c r="S1371" i="3"/>
  <c r="D1372" i="3"/>
  <c r="S1372" i="3"/>
  <c r="D1373" i="3"/>
  <c r="S1373" i="3"/>
  <c r="D1374" i="3"/>
  <c r="D1375" i="3"/>
  <c r="D1376" i="3"/>
  <c r="D1377" i="3"/>
  <c r="D1294" i="3"/>
  <c r="D1293" i="3"/>
  <c r="D1292" i="3"/>
  <c r="S1291" i="3"/>
  <c r="D1291" i="3"/>
  <c r="S1290" i="3"/>
  <c r="D1290" i="3"/>
  <c r="S1289" i="3"/>
  <c r="D1289" i="3"/>
  <c r="S1288" i="3"/>
  <c r="D1288" i="3"/>
  <c r="D1234" i="3"/>
  <c r="D1233" i="3"/>
  <c r="D1232" i="3"/>
  <c r="S1231" i="3"/>
  <c r="D1231" i="3"/>
  <c r="S1230" i="3"/>
  <c r="D1230" i="3"/>
  <c r="S1229" i="3"/>
  <c r="D1229" i="3"/>
  <c r="S1228" i="3"/>
  <c r="D1228" i="3"/>
  <c r="H104" i="2" l="1"/>
  <c r="D2225" i="3" l="1"/>
  <c r="D2224" i="3"/>
  <c r="D2223" i="3"/>
  <c r="D2222" i="3"/>
  <c r="D2221" i="3"/>
  <c r="D2220" i="3"/>
  <c r="D2219" i="3"/>
  <c r="S2218" i="3"/>
  <c r="D2218" i="3"/>
  <c r="S2217" i="3"/>
  <c r="D2217" i="3"/>
  <c r="S2216" i="3"/>
  <c r="D2216" i="3"/>
  <c r="S2215" i="3"/>
  <c r="D2215" i="3"/>
  <c r="D2205" i="3"/>
  <c r="D2204" i="3"/>
  <c r="D2203" i="3"/>
  <c r="D2202" i="3"/>
  <c r="D2201" i="3"/>
  <c r="D2200" i="3"/>
  <c r="D2199" i="3"/>
  <c r="S2198" i="3"/>
  <c r="D2198" i="3"/>
  <c r="S2197" i="3"/>
  <c r="D2197" i="3"/>
  <c r="S2196" i="3"/>
  <c r="D2196" i="3"/>
  <c r="S2195" i="3"/>
  <c r="D2195" i="3"/>
  <c r="D2184" i="3"/>
  <c r="D2183" i="3"/>
  <c r="D2182" i="3"/>
  <c r="D2181" i="3"/>
  <c r="D2180" i="3"/>
  <c r="D2179" i="3"/>
  <c r="S2178" i="3"/>
  <c r="D2178" i="3"/>
  <c r="S2177" i="3"/>
  <c r="D2177" i="3"/>
  <c r="S2176" i="3"/>
  <c r="D2176" i="3"/>
  <c r="S2175" i="3"/>
  <c r="D2175" i="3"/>
  <c r="D2164" i="3"/>
  <c r="D2163" i="3"/>
  <c r="D2162" i="3"/>
  <c r="D2161" i="3"/>
  <c r="D2160" i="3"/>
  <c r="D2159" i="3"/>
  <c r="S2158" i="3"/>
  <c r="D2158" i="3"/>
  <c r="S2157" i="3"/>
  <c r="D2157" i="3"/>
  <c r="S2156" i="3"/>
  <c r="D2156" i="3"/>
  <c r="S2155" i="3"/>
  <c r="D2155" i="3"/>
  <c r="D2258" i="3"/>
  <c r="S2258" i="3"/>
  <c r="D2259" i="3"/>
  <c r="S2259" i="3"/>
  <c r="D2260" i="3"/>
  <c r="S2260" i="3"/>
  <c r="D2261" i="3"/>
  <c r="S2261" i="3"/>
  <c r="D2262" i="3"/>
  <c r="D2263" i="3"/>
  <c r="D2264" i="3"/>
  <c r="D2265" i="3"/>
  <c r="D2266" i="3"/>
  <c r="D2145" i="3"/>
  <c r="D2144" i="3"/>
  <c r="D2143" i="3"/>
  <c r="D2142" i="3"/>
  <c r="D2141" i="3"/>
  <c r="D2140" i="3"/>
  <c r="D2139" i="3"/>
  <c r="S2138" i="3"/>
  <c r="D2138" i="3"/>
  <c r="S2137" i="3"/>
  <c r="D2137" i="3"/>
  <c r="S2136" i="3"/>
  <c r="D2136" i="3"/>
  <c r="S2135" i="3"/>
  <c r="D2135" i="3"/>
  <c r="D2125" i="3"/>
  <c r="D2124" i="3"/>
  <c r="D2123" i="3"/>
  <c r="D2122" i="3"/>
  <c r="D2121" i="3"/>
  <c r="D2120" i="3"/>
  <c r="D2119" i="3"/>
  <c r="S2118" i="3"/>
  <c r="D2118" i="3"/>
  <c r="S2117" i="3"/>
  <c r="D2117" i="3"/>
  <c r="S2116" i="3"/>
  <c r="D2116" i="3"/>
  <c r="S2115" i="3"/>
  <c r="D2115" i="3"/>
  <c r="H88" i="2" l="1"/>
  <c r="H102" i="2"/>
  <c r="H101" i="2" l="1"/>
  <c r="H99" i="2" l="1"/>
  <c r="H87" i="2" l="1"/>
  <c r="H97" i="2" l="1"/>
  <c r="D2105" i="3" l="1"/>
  <c r="D2104" i="3"/>
  <c r="D2103" i="3"/>
  <c r="D2102" i="3"/>
  <c r="D2101" i="3"/>
  <c r="D2100" i="3"/>
  <c r="D2099" i="3"/>
  <c r="S2098" i="3"/>
  <c r="D2098" i="3"/>
  <c r="S2097" i="3"/>
  <c r="D2097" i="3"/>
  <c r="S2096" i="3"/>
  <c r="D2096" i="3"/>
  <c r="S2095" i="3"/>
  <c r="D2095" i="3"/>
  <c r="D2369" i="3" l="1"/>
  <c r="D2368" i="3"/>
  <c r="D2367" i="3"/>
  <c r="D2366" i="3"/>
  <c r="D2365" i="3"/>
  <c r="D2364" i="3"/>
  <c r="S2363" i="3"/>
  <c r="D2363" i="3"/>
  <c r="S2362" i="3"/>
  <c r="D2362" i="3"/>
  <c r="S2361" i="3"/>
  <c r="D2361" i="3"/>
  <c r="S2360" i="3"/>
  <c r="D2360" i="3"/>
  <c r="D161" i="1" l="1"/>
  <c r="D149" i="1"/>
  <c r="D2348" i="3" l="1"/>
  <c r="D2347" i="3"/>
  <c r="D2346" i="3"/>
  <c r="D2345" i="3"/>
  <c r="D2344" i="3"/>
  <c r="S2343" i="3"/>
  <c r="D2343" i="3"/>
  <c r="S2342" i="3"/>
  <c r="D2342" i="3"/>
  <c r="S2341" i="3"/>
  <c r="D2341" i="3"/>
  <c r="S2340" i="3"/>
  <c r="D2340" i="3"/>
  <c r="D2328" i="3"/>
  <c r="D2327" i="3"/>
  <c r="D2326" i="3"/>
  <c r="D2325" i="3"/>
  <c r="D2324" i="3"/>
  <c r="S2323" i="3"/>
  <c r="D2323" i="3"/>
  <c r="S2322" i="3"/>
  <c r="D2322" i="3"/>
  <c r="S2321" i="3"/>
  <c r="D2321" i="3"/>
  <c r="S2320" i="3"/>
  <c r="D2320" i="3"/>
  <c r="D2308" i="3"/>
  <c r="D2307" i="3"/>
  <c r="D2306" i="3"/>
  <c r="D2305" i="3"/>
  <c r="D2304" i="3"/>
  <c r="S2303" i="3"/>
  <c r="D2303" i="3"/>
  <c r="S2302" i="3"/>
  <c r="D2302" i="3"/>
  <c r="S2301" i="3"/>
  <c r="D2301" i="3"/>
  <c r="S2300" i="3"/>
  <c r="D2300" i="3"/>
  <c r="D2024" i="3"/>
  <c r="D2023" i="3"/>
  <c r="D2022" i="3"/>
  <c r="D2021" i="3"/>
  <c r="D2020" i="3"/>
  <c r="D2019" i="3"/>
  <c r="S2018" i="3"/>
  <c r="D2018" i="3"/>
  <c r="S2017" i="3"/>
  <c r="D2017" i="3"/>
  <c r="S2016" i="3"/>
  <c r="D2016" i="3"/>
  <c r="S2015" i="3"/>
  <c r="D2015" i="3"/>
  <c r="D2002" i="3"/>
  <c r="D2001" i="3"/>
  <c r="D2000" i="3"/>
  <c r="D1999" i="3"/>
  <c r="S1998" i="3"/>
  <c r="D1998" i="3"/>
  <c r="S1997" i="3"/>
  <c r="D1997" i="3"/>
  <c r="S1996" i="3"/>
  <c r="D1996" i="3"/>
  <c r="S1995" i="3"/>
  <c r="D1995" i="3"/>
  <c r="D2287" i="3" l="1"/>
  <c r="D2286" i="3"/>
  <c r="D2285" i="3"/>
  <c r="D2284" i="3"/>
  <c r="D2283" i="3"/>
  <c r="D2282" i="3"/>
  <c r="S2281" i="3"/>
  <c r="D2281" i="3"/>
  <c r="S2280" i="3"/>
  <c r="D2280" i="3"/>
  <c r="S2279" i="3"/>
  <c r="D2279" i="3"/>
  <c r="S2278" i="3"/>
  <c r="D2278" i="3"/>
  <c r="H86" i="2" l="1"/>
  <c r="H96" i="2" l="1"/>
  <c r="H84" i="2" l="1"/>
  <c r="D1983" i="3" l="1"/>
  <c r="D1982" i="3"/>
  <c r="D1981" i="3"/>
  <c r="D1980" i="3"/>
  <c r="D1979" i="3"/>
  <c r="S1978" i="3"/>
  <c r="D1978" i="3"/>
  <c r="S1977" i="3"/>
  <c r="D1977" i="3"/>
  <c r="S1976" i="3"/>
  <c r="D1976" i="3"/>
  <c r="S1975" i="3"/>
  <c r="D1975" i="3"/>
  <c r="D1962" i="3"/>
  <c r="D1961" i="3"/>
  <c r="D1960" i="3"/>
  <c r="D1959" i="3"/>
  <c r="S1958" i="3"/>
  <c r="D1958" i="3"/>
  <c r="S1957" i="3"/>
  <c r="D1957" i="3"/>
  <c r="S1956" i="3"/>
  <c r="D1956" i="3"/>
  <c r="S1955" i="3"/>
  <c r="D1955" i="3"/>
  <c r="D1941" i="3"/>
  <c r="D1940" i="3"/>
  <c r="D1939" i="3"/>
  <c r="S1938" i="3"/>
  <c r="D1938" i="3"/>
  <c r="S1937" i="3"/>
  <c r="D1937" i="3"/>
  <c r="S1936" i="3"/>
  <c r="D1936" i="3"/>
  <c r="S1935" i="3"/>
  <c r="D1935" i="3"/>
  <c r="H95" i="2" l="1"/>
  <c r="H94" i="2" l="1"/>
  <c r="H82" i="2" l="1"/>
  <c r="D1922" i="3" l="1"/>
  <c r="D1921" i="3"/>
  <c r="D1920" i="3"/>
  <c r="D1919" i="3"/>
  <c r="S1918" i="3"/>
  <c r="D1918" i="3"/>
  <c r="S1917" i="3"/>
  <c r="D1917" i="3"/>
  <c r="S1916" i="3"/>
  <c r="D1916" i="3"/>
  <c r="S1915" i="3"/>
  <c r="D1915" i="3"/>
  <c r="D1902" i="3"/>
  <c r="D1901" i="3"/>
  <c r="D1900" i="3"/>
  <c r="D1899" i="3"/>
  <c r="S1898" i="3"/>
  <c r="D1898" i="3"/>
  <c r="S1897" i="3"/>
  <c r="D1897" i="3"/>
  <c r="S1896" i="3"/>
  <c r="D1896" i="3"/>
  <c r="S1895" i="3"/>
  <c r="D1895" i="3"/>
  <c r="D1865" i="3"/>
  <c r="D1864" i="3"/>
  <c r="D1882" i="3"/>
  <c r="D1881" i="3"/>
  <c r="D1880" i="3"/>
  <c r="D1879" i="3"/>
  <c r="S1878" i="3"/>
  <c r="D1878" i="3"/>
  <c r="S1877" i="3"/>
  <c r="D1877" i="3"/>
  <c r="S1876" i="3"/>
  <c r="D1876" i="3"/>
  <c r="S1875" i="3"/>
  <c r="D1875" i="3"/>
  <c r="D1863" i="3"/>
  <c r="D1862" i="3"/>
  <c r="D1861" i="3"/>
  <c r="D1860" i="3"/>
  <c r="D1859" i="3"/>
  <c r="S1858" i="3"/>
  <c r="D1858" i="3"/>
  <c r="S1857" i="3"/>
  <c r="D1857" i="3"/>
  <c r="S1856" i="3"/>
  <c r="D1856" i="3"/>
  <c r="S1855" i="3"/>
  <c r="D1855" i="3"/>
  <c r="D1078" i="3" l="1"/>
  <c r="D1077" i="3"/>
  <c r="D1076" i="3"/>
  <c r="D1075" i="3"/>
  <c r="D1074" i="3"/>
  <c r="D1073" i="3"/>
  <c r="S1072" i="3"/>
  <c r="D1072" i="3"/>
  <c r="S1071" i="3"/>
  <c r="D1071" i="3"/>
  <c r="S1070" i="3"/>
  <c r="D1070" i="3"/>
  <c r="S1069" i="3"/>
  <c r="D1069" i="3"/>
  <c r="H93" i="2" l="1"/>
  <c r="H92" i="2"/>
  <c r="D196" i="3" l="1"/>
  <c r="D195" i="3"/>
  <c r="D194" i="3"/>
  <c r="D193" i="3"/>
  <c r="S192" i="3"/>
  <c r="D192" i="3"/>
  <c r="S191" i="3"/>
  <c r="D191" i="3"/>
  <c r="S190" i="3"/>
  <c r="D190" i="3"/>
  <c r="S189" i="3"/>
  <c r="D189" i="3"/>
  <c r="D178" i="3"/>
  <c r="D177" i="3"/>
  <c r="D176" i="3"/>
  <c r="S175" i="3"/>
  <c r="D175" i="3"/>
  <c r="S174" i="3"/>
  <c r="D174" i="3"/>
  <c r="S173" i="3"/>
  <c r="D173" i="3"/>
  <c r="S172" i="3"/>
  <c r="D172" i="3"/>
  <c r="D1049" i="3"/>
  <c r="S1049" i="3"/>
  <c r="D1050" i="3"/>
  <c r="S1050" i="3"/>
  <c r="D1051" i="3"/>
  <c r="S1051" i="3"/>
  <c r="D1052" i="3"/>
  <c r="S1052" i="3"/>
  <c r="D1053" i="3"/>
  <c r="D1054" i="3"/>
  <c r="D1055" i="3"/>
  <c r="D1056" i="3"/>
  <c r="D1057" i="3"/>
  <c r="D1058" i="3"/>
  <c r="D1059" i="3"/>
  <c r="D1034" i="3"/>
  <c r="D1033" i="3"/>
  <c r="D1032" i="3"/>
  <c r="S1031" i="3"/>
  <c r="D1031" i="3"/>
  <c r="S1030" i="3"/>
  <c r="D1030" i="3"/>
  <c r="S1029" i="3"/>
  <c r="D1029" i="3"/>
  <c r="S1028" i="3"/>
  <c r="D1028" i="3"/>
  <c r="D1846" i="3" l="1"/>
  <c r="D1845" i="3"/>
  <c r="D1844" i="3"/>
  <c r="D1843" i="3"/>
  <c r="D1842" i="3"/>
  <c r="D1841" i="3"/>
  <c r="D1840" i="3"/>
  <c r="D1839" i="3"/>
  <c r="S1838" i="3"/>
  <c r="D1838" i="3"/>
  <c r="S1837" i="3"/>
  <c r="D1837" i="3"/>
  <c r="S1836" i="3"/>
  <c r="D1836" i="3"/>
  <c r="S1835" i="3"/>
  <c r="D1835" i="3"/>
  <c r="D1823" i="3"/>
  <c r="D1822" i="3"/>
  <c r="D1806" i="3"/>
  <c r="D1805" i="3"/>
  <c r="D1821" i="3" l="1"/>
  <c r="D1820" i="3"/>
  <c r="D1819" i="3"/>
  <c r="S1818" i="3"/>
  <c r="D1818" i="3"/>
  <c r="S1817" i="3"/>
  <c r="D1817" i="3"/>
  <c r="S1816" i="3"/>
  <c r="D1816" i="3"/>
  <c r="S1815" i="3"/>
  <c r="D1815" i="3"/>
  <c r="D1804" i="3"/>
  <c r="D1803" i="3"/>
  <c r="D1802" i="3"/>
  <c r="D1801" i="3"/>
  <c r="D1800" i="3"/>
  <c r="D1799" i="3"/>
  <c r="S1798" i="3"/>
  <c r="D1798" i="3"/>
  <c r="S1797" i="3"/>
  <c r="D1797" i="3"/>
  <c r="S1796" i="3"/>
  <c r="D1796" i="3"/>
  <c r="S1795" i="3"/>
  <c r="D1795" i="3"/>
  <c r="D1783" i="3"/>
  <c r="D1782" i="3"/>
  <c r="D1781" i="3"/>
  <c r="D1780" i="3"/>
  <c r="D1779" i="3"/>
  <c r="S1778" i="3"/>
  <c r="D1778" i="3"/>
  <c r="S1777" i="3"/>
  <c r="D1777" i="3"/>
  <c r="S1776" i="3"/>
  <c r="D1776" i="3"/>
  <c r="S1775" i="3"/>
  <c r="D1775" i="3"/>
  <c r="D1195" i="3"/>
  <c r="D1214" i="3"/>
  <c r="D1213" i="3"/>
  <c r="D1212" i="3"/>
  <c r="S1211" i="3"/>
  <c r="D1211" i="3"/>
  <c r="S1210" i="3"/>
  <c r="D1210" i="3"/>
  <c r="S1209" i="3"/>
  <c r="D1209" i="3"/>
  <c r="S1208" i="3"/>
  <c r="D1208" i="3"/>
  <c r="D1194" i="3"/>
  <c r="D1193" i="3"/>
  <c r="D1192" i="3"/>
  <c r="S1191" i="3"/>
  <c r="D1191" i="3"/>
  <c r="S1190" i="3"/>
  <c r="D1190" i="3"/>
  <c r="S1189" i="3"/>
  <c r="D1189" i="3"/>
  <c r="S1188" i="3"/>
  <c r="D1188" i="3"/>
  <c r="D1175" i="3"/>
  <c r="D1174" i="3"/>
  <c r="D1173" i="3"/>
  <c r="D1172" i="3"/>
  <c r="S1171" i="3"/>
  <c r="D1171" i="3"/>
  <c r="S1170" i="3"/>
  <c r="D1170" i="3"/>
  <c r="S1169" i="3"/>
  <c r="D1169" i="3"/>
  <c r="S1168" i="3"/>
  <c r="D1168" i="3"/>
  <c r="D1155" i="3"/>
  <c r="D1154" i="3"/>
  <c r="D1153" i="3"/>
  <c r="D1152" i="3"/>
  <c r="S1151" i="3"/>
  <c r="D1151" i="3"/>
  <c r="S1150" i="3"/>
  <c r="D1150" i="3"/>
  <c r="S1149" i="3"/>
  <c r="D1149" i="3"/>
  <c r="S1148" i="3"/>
  <c r="D1148" i="3"/>
  <c r="D1516" i="3"/>
  <c r="D1556" i="3"/>
  <c r="D1555" i="3"/>
  <c r="D1554" i="3"/>
  <c r="D1553" i="3"/>
  <c r="S1552" i="3"/>
  <c r="D1552" i="3"/>
  <c r="S1551" i="3"/>
  <c r="D1551" i="3"/>
  <c r="S1550" i="3"/>
  <c r="D1550" i="3"/>
  <c r="S1549" i="3"/>
  <c r="D1549" i="3"/>
  <c r="D1535" i="3"/>
  <c r="D1534" i="3"/>
  <c r="D1533" i="3"/>
  <c r="S1532" i="3"/>
  <c r="D1532" i="3"/>
  <c r="S1531" i="3"/>
  <c r="D1531" i="3"/>
  <c r="S1530" i="3"/>
  <c r="D1530" i="3"/>
  <c r="S1529" i="3"/>
  <c r="D1529" i="3"/>
  <c r="D1515" i="3"/>
  <c r="D1514" i="3"/>
  <c r="D1513" i="3"/>
  <c r="S1512" i="3"/>
  <c r="D1512" i="3"/>
  <c r="S1511" i="3"/>
  <c r="D1511" i="3"/>
  <c r="S1510" i="3"/>
  <c r="D1510" i="3"/>
  <c r="S1509" i="3"/>
  <c r="D1509" i="3"/>
  <c r="D1762" i="3"/>
  <c r="D1761" i="3"/>
  <c r="D1760" i="3"/>
  <c r="D1759" i="3"/>
  <c r="D1758" i="3"/>
  <c r="D1757" i="3"/>
  <c r="S1756" i="3"/>
  <c r="D1756" i="3"/>
  <c r="S1755" i="3"/>
  <c r="D1755" i="3"/>
  <c r="S1754" i="3"/>
  <c r="D1754" i="3"/>
  <c r="S1753" i="3"/>
  <c r="D1753" i="3"/>
  <c r="D1741" i="3"/>
  <c r="D1740" i="3"/>
  <c r="D1739" i="3"/>
  <c r="D1738" i="3"/>
  <c r="D1737" i="3"/>
  <c r="S1736" i="3"/>
  <c r="D1736" i="3"/>
  <c r="S1735" i="3"/>
  <c r="D1735" i="3"/>
  <c r="S1734" i="3"/>
  <c r="D1734" i="3"/>
  <c r="S1733" i="3"/>
  <c r="D1733" i="3"/>
  <c r="D1017" i="3"/>
  <c r="D1016" i="3"/>
  <c r="D1015" i="3"/>
  <c r="D1014" i="3"/>
  <c r="D1013" i="3"/>
  <c r="S1012" i="3"/>
  <c r="D1012" i="3"/>
  <c r="S1011" i="3"/>
  <c r="D1011" i="3"/>
  <c r="S1010" i="3"/>
  <c r="D1010" i="3"/>
  <c r="S1009" i="3"/>
  <c r="D1009" i="3"/>
  <c r="D998" i="3"/>
  <c r="D997" i="3"/>
  <c r="D996" i="3"/>
  <c r="D995" i="3"/>
  <c r="S994" i="3"/>
  <c r="D994" i="3"/>
  <c r="S993" i="3"/>
  <c r="D993" i="3"/>
  <c r="S992" i="3"/>
  <c r="D992" i="3"/>
  <c r="S991" i="3"/>
  <c r="D991" i="3"/>
  <c r="H80" i="2" l="1"/>
  <c r="H79" i="2" l="1"/>
  <c r="D1723" i="3" l="1"/>
  <c r="D1722" i="3"/>
  <c r="D1704" i="3"/>
  <c r="D1703" i="3"/>
  <c r="D1683" i="3"/>
  <c r="D1682" i="3"/>
  <c r="D1662" i="3"/>
  <c r="D1603" i="3"/>
  <c r="D1602" i="3"/>
  <c r="D1583" i="3"/>
  <c r="D1582" i="3"/>
  <c r="D1721" i="3"/>
  <c r="D1720" i="3"/>
  <c r="D1719" i="3"/>
  <c r="D1718" i="3"/>
  <c r="S1717" i="3"/>
  <c r="D1717" i="3"/>
  <c r="S1716" i="3"/>
  <c r="D1716" i="3"/>
  <c r="S1715" i="3"/>
  <c r="D1715" i="3"/>
  <c r="S1714" i="3"/>
  <c r="D1714" i="3"/>
  <c r="D1702" i="3"/>
  <c r="D1701" i="3"/>
  <c r="D1700" i="3"/>
  <c r="D1699" i="3"/>
  <c r="D1698" i="3"/>
  <c r="S1697" i="3"/>
  <c r="D1697" i="3"/>
  <c r="S1696" i="3"/>
  <c r="D1696" i="3"/>
  <c r="S1695" i="3"/>
  <c r="D1695" i="3"/>
  <c r="S1694" i="3"/>
  <c r="D1694" i="3"/>
  <c r="D1681" i="3"/>
  <c r="D1680" i="3"/>
  <c r="D1679" i="3"/>
  <c r="D1678" i="3"/>
  <c r="S1677" i="3"/>
  <c r="D1677" i="3"/>
  <c r="S1676" i="3"/>
  <c r="D1676" i="3"/>
  <c r="S1675" i="3"/>
  <c r="D1675" i="3"/>
  <c r="S1674" i="3"/>
  <c r="D1674" i="3"/>
  <c r="D1661" i="3"/>
  <c r="D1660" i="3"/>
  <c r="D1659" i="3"/>
  <c r="D1658" i="3"/>
  <c r="S1657" i="3"/>
  <c r="D1657" i="3"/>
  <c r="S1656" i="3"/>
  <c r="D1656" i="3"/>
  <c r="S1655" i="3"/>
  <c r="D1655" i="3"/>
  <c r="S1654" i="3"/>
  <c r="D1654" i="3"/>
  <c r="D1641" i="3"/>
  <c r="D1640" i="3"/>
  <c r="D1639" i="3"/>
  <c r="D1638" i="3"/>
  <c r="S1637" i="3"/>
  <c r="D1637" i="3"/>
  <c r="S1636" i="3"/>
  <c r="D1636" i="3"/>
  <c r="S1635" i="3"/>
  <c r="D1635" i="3"/>
  <c r="S1634" i="3"/>
  <c r="D1634" i="3"/>
  <c r="D1621" i="3"/>
  <c r="D1620" i="3"/>
  <c r="D1619" i="3"/>
  <c r="D1618" i="3"/>
  <c r="S1617" i="3"/>
  <c r="D1617" i="3"/>
  <c r="S1616" i="3"/>
  <c r="D1616" i="3"/>
  <c r="S1615" i="3"/>
  <c r="D1615" i="3"/>
  <c r="S1614" i="3"/>
  <c r="D1614" i="3"/>
  <c r="D1601" i="3"/>
  <c r="D1600" i="3"/>
  <c r="D1599" i="3"/>
  <c r="D1598" i="3"/>
  <c r="S1597" i="3"/>
  <c r="D1597" i="3"/>
  <c r="S1596" i="3"/>
  <c r="D1596" i="3"/>
  <c r="S1595" i="3"/>
  <c r="D1595" i="3"/>
  <c r="S1594" i="3"/>
  <c r="D1594" i="3"/>
  <c r="D1581" i="3"/>
  <c r="D1580" i="3"/>
  <c r="D1579" i="3"/>
  <c r="D1578" i="3"/>
  <c r="S1577" i="3"/>
  <c r="D1577" i="3"/>
  <c r="S1576" i="3"/>
  <c r="D1576" i="3"/>
  <c r="S1575" i="3"/>
  <c r="D1575" i="3"/>
  <c r="S1574" i="3"/>
  <c r="D1574" i="3"/>
  <c r="D1418" i="3"/>
  <c r="D1417" i="3"/>
  <c r="D1497" i="3"/>
  <c r="D1496" i="3"/>
  <c r="D1495" i="3"/>
  <c r="D1494" i="3"/>
  <c r="S1493" i="3"/>
  <c r="D1493" i="3"/>
  <c r="S1492" i="3"/>
  <c r="D1492" i="3"/>
  <c r="S1491" i="3"/>
  <c r="D1491" i="3"/>
  <c r="S1490" i="3"/>
  <c r="D1490" i="3"/>
  <c r="D1478" i="3"/>
  <c r="D1477" i="3"/>
  <c r="D1476" i="3"/>
  <c r="D1475" i="3"/>
  <c r="D1474" i="3"/>
  <c r="S1473" i="3"/>
  <c r="D1473" i="3"/>
  <c r="S1472" i="3"/>
  <c r="D1472" i="3"/>
  <c r="S1471" i="3"/>
  <c r="D1471" i="3"/>
  <c r="S1470" i="3"/>
  <c r="D1470" i="3"/>
  <c r="D1456" i="3"/>
  <c r="D1455" i="3"/>
  <c r="D1454" i="3"/>
  <c r="S1453" i="3"/>
  <c r="D1453" i="3"/>
  <c r="S1452" i="3"/>
  <c r="D1452" i="3"/>
  <c r="S1451" i="3"/>
  <c r="D1451" i="3"/>
  <c r="S1450" i="3"/>
  <c r="D1450" i="3"/>
  <c r="D1437" i="3"/>
  <c r="D1436" i="3"/>
  <c r="D1435" i="3"/>
  <c r="D1434" i="3"/>
  <c r="S1433" i="3"/>
  <c r="D1433" i="3"/>
  <c r="S1432" i="3"/>
  <c r="D1432" i="3"/>
  <c r="S1431" i="3"/>
  <c r="D1431" i="3"/>
  <c r="S1430" i="3"/>
  <c r="D1430" i="3"/>
  <c r="D1416" i="3"/>
  <c r="D1415" i="3"/>
  <c r="D1414" i="3"/>
  <c r="S1413" i="3"/>
  <c r="D1413" i="3"/>
  <c r="S1412" i="3"/>
  <c r="D1412" i="3"/>
  <c r="S1411" i="3"/>
  <c r="D1411" i="3"/>
  <c r="S1410" i="3"/>
  <c r="D1410" i="3"/>
  <c r="D1397" i="3"/>
  <c r="D1396" i="3"/>
  <c r="D1395" i="3"/>
  <c r="D1394" i="3"/>
  <c r="S1393" i="3"/>
  <c r="D1393" i="3"/>
  <c r="S1392" i="3"/>
  <c r="D1392" i="3"/>
  <c r="S1391" i="3"/>
  <c r="D1391" i="3"/>
  <c r="S1390" i="3"/>
  <c r="D1390" i="3"/>
  <c r="D1098" i="3"/>
  <c r="D1138" i="3"/>
  <c r="D1137" i="3"/>
  <c r="D1136" i="3"/>
  <c r="D1135" i="3"/>
  <c r="D1134" i="3"/>
  <c r="D1133" i="3"/>
  <c r="S1132" i="3"/>
  <c r="D1132" i="3"/>
  <c r="S1131" i="3"/>
  <c r="D1131" i="3"/>
  <c r="S1130" i="3"/>
  <c r="D1130" i="3"/>
  <c r="S1129" i="3"/>
  <c r="D1129" i="3"/>
  <c r="D1115" i="3"/>
  <c r="D1114" i="3"/>
  <c r="D1113" i="3"/>
  <c r="S1112" i="3"/>
  <c r="D1112" i="3"/>
  <c r="S1111" i="3"/>
  <c r="D1111" i="3"/>
  <c r="S1110" i="3"/>
  <c r="D1110" i="3"/>
  <c r="S1109" i="3"/>
  <c r="D1109" i="3"/>
  <c r="D1097" i="3"/>
  <c r="D1096" i="3"/>
  <c r="D1095" i="3"/>
  <c r="D1094" i="3"/>
  <c r="D1093" i="3"/>
  <c r="S1092" i="3"/>
  <c r="D1092" i="3"/>
  <c r="S1091" i="3"/>
  <c r="D1091" i="3"/>
  <c r="S1090" i="3"/>
  <c r="D1090" i="3"/>
  <c r="S1089" i="3"/>
  <c r="D1089" i="3"/>
  <c r="J8" i="5" l="1"/>
  <c r="J9" i="5"/>
  <c r="J7" i="5"/>
  <c r="J6" i="5"/>
  <c r="J5" i="5"/>
  <c r="H77" i="2" l="1"/>
  <c r="H74" i="2"/>
  <c r="H73" i="2"/>
  <c r="H72" i="2"/>
  <c r="H71" i="2"/>
  <c r="H68" i="2" l="1"/>
  <c r="H67" i="2"/>
  <c r="H66" i="2"/>
  <c r="H65" i="2"/>
  <c r="H61" i="2"/>
  <c r="H62" i="2"/>
  <c r="H59" i="2"/>
  <c r="H60" i="2"/>
  <c r="H58" i="2" l="1"/>
  <c r="H57" i="2"/>
  <c r="H56" i="2" l="1"/>
  <c r="H55" i="2"/>
  <c r="H52" i="2" l="1"/>
  <c r="H51" i="2"/>
  <c r="D971" i="3" l="1"/>
  <c r="D970" i="3"/>
  <c r="D969" i="3"/>
  <c r="D968" i="3"/>
  <c r="D967" i="3"/>
  <c r="D966" i="3"/>
  <c r="D965" i="3"/>
  <c r="D964" i="3"/>
  <c r="D963" i="3"/>
  <c r="D962" i="3"/>
  <c r="D953" i="3"/>
  <c r="D952" i="3"/>
  <c r="D951" i="3"/>
  <c r="D950" i="3"/>
  <c r="D949" i="3"/>
  <c r="D948" i="3"/>
  <c r="S947" i="3"/>
  <c r="D947" i="3"/>
  <c r="S946" i="3"/>
  <c r="D946" i="3"/>
  <c r="S945" i="3"/>
  <c r="D945" i="3"/>
  <c r="S944" i="3"/>
  <c r="D944" i="3"/>
  <c r="D934" i="3"/>
  <c r="D933" i="3"/>
  <c r="D932" i="3"/>
  <c r="D931" i="3"/>
  <c r="D930" i="3"/>
  <c r="D929" i="3"/>
  <c r="D928" i="3"/>
  <c r="S927" i="3"/>
  <c r="D927" i="3"/>
  <c r="S926" i="3"/>
  <c r="D926" i="3"/>
  <c r="S925" i="3"/>
  <c r="D925" i="3"/>
  <c r="S924" i="3"/>
  <c r="D924" i="3"/>
  <c r="D914" i="3" l="1"/>
  <c r="D913" i="3"/>
  <c r="D912" i="3"/>
  <c r="D911" i="3"/>
  <c r="D910" i="3"/>
  <c r="S909" i="3"/>
  <c r="D909" i="3"/>
  <c r="S908" i="3"/>
  <c r="D908" i="3"/>
  <c r="S907" i="3"/>
  <c r="D907" i="3"/>
  <c r="S906" i="3"/>
  <c r="D906" i="3"/>
  <c r="D713" i="3"/>
  <c r="D714" i="3"/>
  <c r="D715" i="3"/>
  <c r="D716" i="3"/>
  <c r="D717" i="3"/>
  <c r="D718" i="3"/>
  <c r="D712" i="3"/>
  <c r="D899" i="3"/>
  <c r="D881" i="3"/>
  <c r="D880" i="3"/>
  <c r="D879" i="3"/>
  <c r="D898" i="3"/>
  <c r="D897" i="3"/>
  <c r="D896" i="3"/>
  <c r="D895" i="3"/>
  <c r="D894" i="3"/>
  <c r="D893" i="3"/>
  <c r="D892" i="3"/>
  <c r="S891" i="3"/>
  <c r="D891" i="3"/>
  <c r="S890" i="3"/>
  <c r="D890" i="3"/>
  <c r="S889" i="3"/>
  <c r="D889" i="3"/>
  <c r="S888" i="3"/>
  <c r="D888" i="3"/>
  <c r="D878" i="3"/>
  <c r="D877" i="3"/>
  <c r="D876" i="3"/>
  <c r="D875" i="3"/>
  <c r="D874" i="3"/>
  <c r="D873" i="3"/>
  <c r="D872" i="3"/>
  <c r="S871" i="3"/>
  <c r="D871" i="3"/>
  <c r="S870" i="3"/>
  <c r="D870" i="3"/>
  <c r="S869" i="3"/>
  <c r="D869" i="3"/>
  <c r="S868" i="3"/>
  <c r="D868" i="3"/>
  <c r="D859" i="3"/>
  <c r="D842" i="3"/>
  <c r="D841" i="3"/>
  <c r="D840" i="3"/>
  <c r="D825" i="3"/>
  <c r="D824" i="3"/>
  <c r="D823" i="3"/>
  <c r="D808" i="3"/>
  <c r="D807" i="3"/>
  <c r="D806" i="3"/>
  <c r="D858" i="3"/>
  <c r="D857" i="3"/>
  <c r="D856" i="3"/>
  <c r="D855" i="3"/>
  <c r="S854" i="3"/>
  <c r="D854" i="3"/>
  <c r="S853" i="3"/>
  <c r="D853" i="3"/>
  <c r="S852" i="3"/>
  <c r="D852" i="3"/>
  <c r="S851" i="3"/>
  <c r="D851" i="3"/>
  <c r="D839" i="3"/>
  <c r="D838" i="3"/>
  <c r="D837" i="3"/>
  <c r="S836" i="3"/>
  <c r="D836" i="3"/>
  <c r="S835" i="3"/>
  <c r="D835" i="3"/>
  <c r="S834" i="3"/>
  <c r="D834" i="3"/>
  <c r="S833" i="3"/>
  <c r="D833" i="3"/>
  <c r="D822" i="3"/>
  <c r="D821" i="3"/>
  <c r="D820" i="3"/>
  <c r="D819" i="3"/>
  <c r="S818" i="3"/>
  <c r="D818" i="3"/>
  <c r="S817" i="3"/>
  <c r="D817" i="3"/>
  <c r="S816" i="3"/>
  <c r="D816" i="3"/>
  <c r="S815" i="3"/>
  <c r="D815" i="3"/>
  <c r="D805" i="3"/>
  <c r="D804" i="3"/>
  <c r="D803" i="3"/>
  <c r="D802" i="3"/>
  <c r="S801" i="3"/>
  <c r="D801" i="3"/>
  <c r="S800" i="3"/>
  <c r="D800" i="3"/>
  <c r="S799" i="3"/>
  <c r="D799" i="3"/>
  <c r="S798" i="3"/>
  <c r="D798" i="3"/>
  <c r="D788" i="3"/>
  <c r="D787" i="3"/>
  <c r="D786" i="3"/>
  <c r="D785" i="3"/>
  <c r="S784" i="3"/>
  <c r="D784" i="3"/>
  <c r="S783" i="3"/>
  <c r="D783" i="3"/>
  <c r="S782" i="3"/>
  <c r="D782" i="3"/>
  <c r="S781" i="3"/>
  <c r="D781" i="3"/>
  <c r="D769" i="3"/>
  <c r="D768" i="3"/>
  <c r="D767" i="3"/>
  <c r="S766" i="3"/>
  <c r="D766" i="3"/>
  <c r="S765" i="3"/>
  <c r="D765" i="3"/>
  <c r="S764" i="3"/>
  <c r="D764" i="3"/>
  <c r="S763" i="3"/>
  <c r="D763" i="3"/>
  <c r="D753" i="3"/>
  <c r="D730" i="3"/>
  <c r="D731" i="3"/>
  <c r="D732" i="3"/>
  <c r="D733" i="3"/>
  <c r="D734" i="3"/>
  <c r="D735" i="3"/>
  <c r="D736" i="3"/>
  <c r="D729" i="3"/>
  <c r="D752" i="3"/>
  <c r="D751" i="3"/>
  <c r="D750" i="3"/>
  <c r="S749" i="3"/>
  <c r="D749" i="3"/>
  <c r="S748" i="3"/>
  <c r="D748" i="3"/>
  <c r="S747" i="3"/>
  <c r="D747" i="3"/>
  <c r="S746" i="3"/>
  <c r="D746" i="3"/>
  <c r="S732" i="3"/>
  <c r="S731" i="3"/>
  <c r="S730" i="3"/>
  <c r="S729" i="3"/>
  <c r="S715" i="3"/>
  <c r="S714" i="3"/>
  <c r="S713" i="3"/>
  <c r="S712" i="3"/>
  <c r="D701" i="3"/>
  <c r="D700" i="3"/>
  <c r="D699" i="3"/>
  <c r="S698" i="3"/>
  <c r="D698" i="3"/>
  <c r="S697" i="3"/>
  <c r="D697" i="3"/>
  <c r="S696" i="3"/>
  <c r="D696" i="3"/>
  <c r="S695" i="3"/>
  <c r="D695" i="3"/>
  <c r="S684" i="3" l="1"/>
  <c r="D684" i="3"/>
  <c r="S683" i="3"/>
  <c r="D683" i="3"/>
  <c r="S682" i="3"/>
  <c r="D682" i="3"/>
  <c r="S681" i="3"/>
  <c r="D681" i="3"/>
  <c r="S680" i="3"/>
  <c r="D680" i="3"/>
  <c r="S679" i="3"/>
  <c r="D679" i="3"/>
  <c r="S678" i="3"/>
  <c r="D678" i="3"/>
  <c r="S677" i="3"/>
  <c r="D677" i="3"/>
  <c r="S676" i="3"/>
  <c r="D676" i="3"/>
  <c r="D667" i="3"/>
  <c r="S666" i="3"/>
  <c r="D666" i="3"/>
  <c r="S665" i="3"/>
  <c r="D665" i="3"/>
  <c r="S664" i="3"/>
  <c r="D664" i="3"/>
  <c r="S663" i="3"/>
  <c r="D663" i="3"/>
  <c r="S662" i="3"/>
  <c r="D662" i="3"/>
  <c r="S661" i="3"/>
  <c r="D661" i="3"/>
  <c r="S660" i="3"/>
  <c r="D660" i="3"/>
  <c r="S659" i="3"/>
  <c r="D659" i="3"/>
  <c r="S658" i="3"/>
  <c r="D658" i="3"/>
  <c r="D645" i="3" l="1"/>
  <c r="D644" i="3"/>
  <c r="D643" i="3"/>
  <c r="D642" i="3"/>
  <c r="D641" i="3"/>
  <c r="D640" i="3"/>
  <c r="D639" i="3"/>
  <c r="D638" i="3"/>
  <c r="D637" i="3"/>
  <c r="D636" i="3"/>
  <c r="D623" i="3"/>
  <c r="D622" i="3"/>
  <c r="D621" i="3"/>
  <c r="D620" i="3"/>
  <c r="D619" i="3"/>
  <c r="D618" i="3"/>
  <c r="D617" i="3"/>
  <c r="D616" i="3"/>
  <c r="D615" i="3"/>
  <c r="D606" i="3" l="1"/>
  <c r="D605" i="3"/>
  <c r="D604" i="3"/>
  <c r="D603" i="3"/>
  <c r="D602" i="3"/>
  <c r="D601" i="3"/>
  <c r="D600" i="3"/>
  <c r="D599" i="3"/>
  <c r="D598" i="3"/>
  <c r="D597" i="3"/>
  <c r="D596" i="3"/>
  <c r="D595" i="3"/>
  <c r="D594" i="3"/>
  <c r="D586" i="3" l="1"/>
  <c r="S586" i="3"/>
  <c r="S585" i="3"/>
  <c r="D585" i="3"/>
  <c r="S584" i="3"/>
  <c r="D584" i="3"/>
  <c r="S583" i="3"/>
  <c r="D583" i="3"/>
  <c r="S582" i="3"/>
  <c r="D582" i="3"/>
  <c r="S581" i="3"/>
  <c r="D581" i="3"/>
  <c r="S580" i="3"/>
  <c r="D580" i="3"/>
  <c r="S579" i="3"/>
  <c r="D579" i="3"/>
  <c r="S578" i="3"/>
  <c r="D578" i="3"/>
  <c r="S577" i="3"/>
  <c r="D577" i="3"/>
  <c r="H49" i="2" l="1"/>
  <c r="D567" i="3" l="1"/>
  <c r="D568" i="3"/>
  <c r="D569" i="3"/>
  <c r="D570" i="3"/>
  <c r="D571" i="3"/>
  <c r="S562" i="3"/>
  <c r="S561" i="3"/>
  <c r="S560" i="3"/>
  <c r="S559" i="3"/>
  <c r="S558" i="3"/>
  <c r="S557" i="3"/>
  <c r="D566" i="3"/>
  <c r="D565" i="3"/>
  <c r="D564" i="3"/>
  <c r="D563" i="3"/>
  <c r="D562" i="3"/>
  <c r="D561" i="3"/>
  <c r="D560" i="3"/>
  <c r="D559" i="3"/>
  <c r="D558" i="3"/>
  <c r="D557" i="3"/>
  <c r="H47" i="2" l="1"/>
  <c r="H45" i="2" l="1"/>
  <c r="H44" i="2"/>
  <c r="H42" i="2" l="1"/>
  <c r="S541" i="3" l="1"/>
  <c r="S542" i="3"/>
  <c r="S543" i="3"/>
  <c r="S544" i="3"/>
  <c r="S545" i="3"/>
  <c r="S546" i="3"/>
  <c r="S547" i="3"/>
  <c r="S548" i="3"/>
  <c r="S549" i="3"/>
  <c r="S540" i="3"/>
  <c r="D549" i="3"/>
  <c r="D541" i="3"/>
  <c r="D542" i="3"/>
  <c r="D543" i="3"/>
  <c r="D544" i="3"/>
  <c r="D545" i="3"/>
  <c r="D546" i="3"/>
  <c r="D547" i="3"/>
  <c r="D548" i="3"/>
  <c r="D540" i="3"/>
  <c r="H39" i="2" l="1"/>
  <c r="H40" i="2"/>
  <c r="H38" i="2" l="1"/>
  <c r="H37" i="2"/>
  <c r="S527" i="3" l="1"/>
  <c r="S528" i="3"/>
  <c r="S529" i="3"/>
  <c r="S530" i="3"/>
  <c r="S531" i="3"/>
  <c r="S532" i="3"/>
  <c r="D531" i="3"/>
  <c r="D530" i="3"/>
  <c r="D529" i="3"/>
  <c r="D528" i="3"/>
  <c r="D527" i="3"/>
  <c r="S526" i="3"/>
  <c r="D526" i="3"/>
  <c r="S525" i="3"/>
  <c r="D525" i="3"/>
  <c r="S524" i="3"/>
  <c r="D524" i="3"/>
  <c r="S523" i="3"/>
  <c r="D523" i="3"/>
  <c r="D513" i="3" l="1"/>
  <c r="D512" i="3"/>
  <c r="D511" i="3"/>
  <c r="D510" i="3"/>
  <c r="S509" i="3"/>
  <c r="D509" i="3"/>
  <c r="S508" i="3"/>
  <c r="D508" i="3"/>
  <c r="S507" i="3"/>
  <c r="D507" i="3"/>
  <c r="S506" i="3"/>
  <c r="D506" i="3"/>
  <c r="D497" i="3"/>
  <c r="D496" i="3"/>
  <c r="D495" i="3"/>
  <c r="D494" i="3"/>
  <c r="D493" i="3"/>
  <c r="S492" i="3"/>
  <c r="D492" i="3"/>
  <c r="S491" i="3"/>
  <c r="D491" i="3"/>
  <c r="S490" i="3"/>
  <c r="D490" i="3"/>
  <c r="S489" i="3"/>
  <c r="D489" i="3"/>
  <c r="D479" i="3" l="1"/>
  <c r="D478" i="3"/>
  <c r="D477" i="3"/>
  <c r="D476" i="3"/>
  <c r="S475" i="3"/>
  <c r="D475" i="3"/>
  <c r="S474" i="3"/>
  <c r="D474" i="3"/>
  <c r="S473" i="3"/>
  <c r="D473" i="3"/>
  <c r="S472" i="3"/>
  <c r="D472" i="3"/>
  <c r="D463" i="3"/>
  <c r="D462" i="3"/>
  <c r="D461" i="3"/>
  <c r="D460" i="3"/>
  <c r="D459" i="3"/>
  <c r="D458" i="3"/>
  <c r="S457" i="3"/>
  <c r="D457" i="3"/>
  <c r="S456" i="3"/>
  <c r="D456" i="3"/>
  <c r="S455" i="3"/>
  <c r="D455" i="3"/>
  <c r="S454" i="3"/>
  <c r="D454" i="3"/>
  <c r="D445" i="3" l="1"/>
  <c r="D444" i="3"/>
  <c r="D443" i="3"/>
  <c r="D442" i="3"/>
  <c r="D441" i="3"/>
  <c r="S440" i="3"/>
  <c r="D440" i="3"/>
  <c r="S439" i="3"/>
  <c r="D439" i="3"/>
  <c r="S438" i="3"/>
  <c r="D438" i="3"/>
  <c r="S437" i="3"/>
  <c r="D437" i="3"/>
  <c r="D427" i="3"/>
  <c r="D426" i="3"/>
  <c r="D425" i="3"/>
  <c r="D424" i="3"/>
  <c r="D423" i="3"/>
  <c r="S422" i="3"/>
  <c r="D422" i="3"/>
  <c r="S421" i="3"/>
  <c r="D421" i="3"/>
  <c r="S420" i="3"/>
  <c r="D420" i="3"/>
  <c r="S419" i="3"/>
  <c r="D419" i="3"/>
  <c r="D409" i="3" l="1"/>
  <c r="D408" i="3"/>
  <c r="D407" i="3"/>
  <c r="D406" i="3"/>
  <c r="S405" i="3"/>
  <c r="D405" i="3"/>
  <c r="S404" i="3"/>
  <c r="D404" i="3"/>
  <c r="S403" i="3"/>
  <c r="D403" i="3"/>
  <c r="S402" i="3"/>
  <c r="D402" i="3"/>
  <c r="D393" i="3"/>
  <c r="D392" i="3"/>
  <c r="D391" i="3"/>
  <c r="D390" i="3"/>
  <c r="D389" i="3"/>
  <c r="D388" i="3"/>
  <c r="S387" i="3"/>
  <c r="D387" i="3"/>
  <c r="S386" i="3"/>
  <c r="D386" i="3"/>
  <c r="S385" i="3"/>
  <c r="D385" i="3"/>
  <c r="S384" i="3"/>
  <c r="D384" i="3"/>
  <c r="H35" i="2" l="1"/>
  <c r="D374" i="3" l="1"/>
  <c r="D373" i="3"/>
  <c r="D372" i="3"/>
  <c r="D371" i="3"/>
  <c r="D370" i="3"/>
  <c r="D369" i="3"/>
  <c r="S368" i="3"/>
  <c r="D368" i="3"/>
  <c r="S367" i="3"/>
  <c r="D367" i="3"/>
  <c r="S366" i="3"/>
  <c r="D366" i="3"/>
  <c r="S365" i="3"/>
  <c r="D365" i="3"/>
  <c r="D357" i="3" l="1"/>
  <c r="D356" i="3"/>
  <c r="D355" i="3"/>
  <c r="D354" i="3"/>
  <c r="D353" i="3"/>
  <c r="D352" i="3"/>
  <c r="S351" i="3"/>
  <c r="D351" i="3"/>
  <c r="S350" i="3"/>
  <c r="D350" i="3"/>
  <c r="S349" i="3"/>
  <c r="D349" i="3"/>
  <c r="S348" i="3"/>
  <c r="D348" i="3"/>
  <c r="D340" i="3"/>
  <c r="D339" i="3"/>
  <c r="D338" i="3"/>
  <c r="D337" i="3"/>
  <c r="D336" i="3"/>
  <c r="D335" i="3"/>
  <c r="S334" i="3"/>
  <c r="D334" i="3"/>
  <c r="S333" i="3"/>
  <c r="D333" i="3"/>
  <c r="S332" i="3"/>
  <c r="D332" i="3"/>
  <c r="S331" i="3"/>
  <c r="D331" i="3"/>
  <c r="H33" i="2" l="1"/>
  <c r="H31" i="2" l="1"/>
  <c r="H32" i="2"/>
  <c r="H30" i="2" l="1"/>
  <c r="D321" i="3" l="1"/>
  <c r="D320" i="3"/>
  <c r="D319" i="3"/>
  <c r="D318" i="3"/>
  <c r="D317" i="3"/>
  <c r="D316" i="3"/>
  <c r="S315" i="3"/>
  <c r="D315" i="3"/>
  <c r="S314" i="3"/>
  <c r="D314" i="3"/>
  <c r="S313" i="3"/>
  <c r="D313" i="3"/>
  <c r="S312" i="3"/>
  <c r="D312" i="3"/>
  <c r="D304" i="3"/>
  <c r="D303" i="3"/>
  <c r="D302" i="3"/>
  <c r="D301" i="3"/>
  <c r="D300" i="3"/>
  <c r="D299" i="3"/>
  <c r="S298" i="3"/>
  <c r="D298" i="3"/>
  <c r="S297" i="3"/>
  <c r="D297" i="3"/>
  <c r="S296" i="3"/>
  <c r="D296" i="3"/>
  <c r="S295" i="3"/>
  <c r="D295" i="3"/>
  <c r="D287" i="3"/>
  <c r="D286" i="3"/>
  <c r="D285" i="3"/>
  <c r="D284" i="3"/>
  <c r="D283" i="3"/>
  <c r="D282" i="3"/>
  <c r="S281" i="3"/>
  <c r="D281" i="3"/>
  <c r="S280" i="3"/>
  <c r="D280" i="3"/>
  <c r="S279" i="3"/>
  <c r="D279" i="3"/>
  <c r="S278" i="3"/>
  <c r="D278" i="3"/>
  <c r="D270" i="3"/>
  <c r="D269" i="3"/>
  <c r="D268" i="3"/>
  <c r="D267" i="3"/>
  <c r="D266" i="3"/>
  <c r="D265" i="3"/>
  <c r="S264" i="3"/>
  <c r="D264" i="3"/>
  <c r="S263" i="3"/>
  <c r="D263" i="3"/>
  <c r="S262" i="3"/>
  <c r="D262" i="3"/>
  <c r="S261" i="3"/>
  <c r="D261" i="3"/>
  <c r="D253" i="3"/>
  <c r="D252" i="3"/>
  <c r="D251" i="3"/>
  <c r="D250" i="3"/>
  <c r="D249" i="3"/>
  <c r="D248" i="3"/>
  <c r="S247" i="3"/>
  <c r="D247" i="3"/>
  <c r="S246" i="3"/>
  <c r="D246" i="3"/>
  <c r="S245" i="3"/>
  <c r="D245" i="3"/>
  <c r="S244" i="3"/>
  <c r="D244" i="3"/>
  <c r="D236" i="3"/>
  <c r="D235" i="3"/>
  <c r="D234" i="3"/>
  <c r="D233" i="3"/>
  <c r="D232" i="3"/>
  <c r="D231" i="3"/>
  <c r="S230" i="3"/>
  <c r="D230" i="3"/>
  <c r="S229" i="3"/>
  <c r="D229" i="3"/>
  <c r="S228" i="3"/>
  <c r="D228" i="3"/>
  <c r="S227" i="3"/>
  <c r="D227" i="3"/>
  <c r="S213" i="3"/>
  <c r="S212" i="3"/>
  <c r="S211" i="3"/>
  <c r="S210" i="3"/>
  <c r="D219" i="3"/>
  <c r="D218" i="3"/>
  <c r="D217" i="3"/>
  <c r="D216" i="3"/>
  <c r="D215" i="3"/>
  <c r="D214" i="3"/>
  <c r="D213" i="3"/>
  <c r="D212" i="3"/>
  <c r="D211" i="3"/>
  <c r="D210" i="3"/>
  <c r="H28" i="2" l="1"/>
  <c r="H26" i="2" l="1"/>
  <c r="H25" i="2"/>
  <c r="H24" i="2"/>
  <c r="H23" i="2" l="1"/>
  <c r="H22" i="2"/>
  <c r="H21" i="2"/>
  <c r="H20" i="2"/>
  <c r="H19" i="2"/>
  <c r="H18" i="2"/>
  <c r="H17" i="2" l="1"/>
  <c r="H16" i="2" l="1"/>
  <c r="X20" i="4" l="1"/>
  <c r="X19" i="4"/>
  <c r="X18" i="4"/>
  <c r="X17" i="4"/>
  <c r="X16" i="4"/>
  <c r="X15" i="4"/>
  <c r="X14" i="4"/>
  <c r="X13" i="4"/>
  <c r="X12" i="4"/>
  <c r="X11" i="4"/>
  <c r="X10" i="4"/>
  <c r="X9" i="4"/>
  <c r="X8" i="4"/>
  <c r="X7" i="4"/>
  <c r="X6" i="4"/>
  <c r="X5" i="4"/>
  <c r="X4" i="4"/>
  <c r="H15" i="2"/>
  <c r="AG6" i="4" l="1"/>
  <c r="Y6" i="4"/>
  <c r="AE6" i="4"/>
  <c r="AC6" i="4"/>
  <c r="AA6" i="4"/>
  <c r="W6" i="4"/>
  <c r="AG8" i="4" l="1"/>
  <c r="AG7" i="4"/>
  <c r="AE8" i="4"/>
  <c r="AE7" i="4"/>
  <c r="AC8" i="4"/>
  <c r="AC7" i="4"/>
  <c r="AA8" i="4"/>
  <c r="AA7" i="4"/>
  <c r="Y8" i="4"/>
  <c r="W8" i="4"/>
  <c r="Y7" i="4"/>
  <c r="W7" i="4"/>
  <c r="M9" i="4"/>
  <c r="AE18" i="4" l="1"/>
  <c r="Y18" i="4"/>
  <c r="Y17" i="4"/>
  <c r="Y16" i="4"/>
  <c r="Y11" i="4"/>
  <c r="W20" i="4"/>
  <c r="AA20" i="4" s="1"/>
  <c r="W19" i="4"/>
  <c r="AE19" i="4" s="1"/>
  <c r="W18" i="4"/>
  <c r="AC18" i="4" s="1"/>
  <c r="W17" i="4"/>
  <c r="AG17" i="4" s="1"/>
  <c r="W16" i="4"/>
  <c r="AC16" i="4" s="1"/>
  <c r="W15" i="4"/>
  <c r="AC15" i="4" s="1"/>
  <c r="W11" i="4"/>
  <c r="AA11" i="4" s="1"/>
  <c r="W12" i="4"/>
  <c r="AG12" i="4" s="1"/>
  <c r="W13" i="4"/>
  <c r="AC13" i="4" s="1"/>
  <c r="W14" i="4"/>
  <c r="AE14" i="4" s="1"/>
  <c r="Y9" i="4"/>
  <c r="Y10" i="4"/>
  <c r="Y5" i="4"/>
  <c r="Y4" i="4"/>
  <c r="W5" i="4"/>
  <c r="AC5" i="4" s="1"/>
  <c r="W10" i="4"/>
  <c r="AC10" i="4" s="1"/>
  <c r="M7" i="4"/>
  <c r="W9" i="4" s="1"/>
  <c r="AG9" i="4" s="1"/>
  <c r="M4" i="4"/>
  <c r="W4" i="4" s="1"/>
  <c r="AC11" i="4" l="1"/>
  <c r="AE17" i="4"/>
  <c r="AG4" i="4"/>
  <c r="AE4" i="4"/>
  <c r="AC4" i="4"/>
  <c r="AA4" i="4"/>
  <c r="AA16" i="4"/>
  <c r="AA17" i="4"/>
  <c r="AG10" i="4"/>
  <c r="AA18" i="4"/>
  <c r="AG13" i="4"/>
  <c r="AA15" i="4"/>
  <c r="AG15" i="4"/>
  <c r="AC17" i="4"/>
  <c r="AG16" i="4"/>
  <c r="AA10" i="4"/>
  <c r="AE10" i="4"/>
  <c r="Y15" i="4"/>
  <c r="AA13" i="4"/>
  <c r="AE15" i="4"/>
  <c r="AG18" i="4"/>
  <c r="Y20" i="4"/>
  <c r="AE5" i="4"/>
  <c r="AA14" i="4"/>
  <c r="AE16" i="4"/>
  <c r="AG14" i="4"/>
  <c r="Y19" i="4"/>
  <c r="AC9" i="4"/>
  <c r="AG19" i="4"/>
  <c r="Y14" i="4"/>
  <c r="AA9" i="4"/>
  <c r="AE11" i="4"/>
  <c r="Y13" i="4"/>
  <c r="AC14" i="4"/>
  <c r="AE12" i="4"/>
  <c r="Y12" i="4"/>
  <c r="AA19" i="4"/>
  <c r="AE13" i="4"/>
  <c r="AG11" i="4"/>
  <c r="AC19" i="4"/>
  <c r="AE9" i="4"/>
  <c r="AG5" i="4"/>
  <c r="AC12" i="4"/>
  <c r="AA5" i="4"/>
  <c r="AA12" i="4"/>
  <c r="S157" i="3"/>
  <c r="S156" i="3"/>
  <c r="S155" i="3"/>
  <c r="S154" i="3"/>
  <c r="D166" i="3" l="1"/>
  <c r="D163" i="3"/>
  <c r="D162" i="3"/>
  <c r="D161" i="3"/>
  <c r="D160" i="3"/>
  <c r="D159" i="3"/>
  <c r="D158" i="3"/>
  <c r="D157" i="3"/>
  <c r="D156" i="3"/>
  <c r="D155" i="3"/>
  <c r="D154" i="3"/>
  <c r="S139" i="3"/>
  <c r="S138" i="3"/>
  <c r="S137" i="3"/>
  <c r="S136" i="3"/>
  <c r="D147" i="3"/>
  <c r="D146" i="3"/>
  <c r="D145" i="3"/>
  <c r="D144" i="3"/>
  <c r="D143" i="3"/>
  <c r="D142" i="3"/>
  <c r="D141" i="3"/>
  <c r="D140" i="3"/>
  <c r="D139" i="3"/>
  <c r="D138" i="3"/>
  <c r="D137" i="3"/>
  <c r="D136" i="3"/>
  <c r="S121" i="3"/>
  <c r="S120" i="3"/>
  <c r="S119" i="3"/>
  <c r="S118" i="3"/>
  <c r="D129" i="3"/>
  <c r="D128" i="3"/>
  <c r="D127" i="3"/>
  <c r="D126" i="3"/>
  <c r="D125" i="3"/>
  <c r="D124" i="3"/>
  <c r="D123" i="3"/>
  <c r="D122" i="3"/>
  <c r="D121" i="3"/>
  <c r="D120" i="3"/>
  <c r="D119" i="3"/>
  <c r="D118" i="3"/>
  <c r="E6" i="4" l="1"/>
  <c r="F6" i="4"/>
  <c r="G6" i="4"/>
  <c r="H6" i="4"/>
  <c r="E7" i="4"/>
  <c r="F7" i="4"/>
  <c r="G7" i="4"/>
  <c r="H7" i="4"/>
  <c r="E8" i="4"/>
  <c r="F8" i="4"/>
  <c r="G8" i="4"/>
  <c r="H8" i="4"/>
  <c r="E9" i="4"/>
  <c r="F9" i="4"/>
  <c r="G9" i="4"/>
  <c r="H9" i="4"/>
  <c r="E10" i="4"/>
  <c r="F10" i="4"/>
  <c r="G10" i="4"/>
  <c r="H10" i="4"/>
  <c r="E11" i="4"/>
  <c r="F11" i="4"/>
  <c r="G11" i="4"/>
  <c r="H11" i="4"/>
  <c r="E12" i="4"/>
  <c r="F12" i="4"/>
  <c r="G12" i="4"/>
  <c r="H12" i="4"/>
  <c r="E13" i="4"/>
  <c r="F13" i="4"/>
  <c r="G13" i="4"/>
  <c r="H13" i="4"/>
  <c r="E14" i="4"/>
  <c r="F14" i="4"/>
  <c r="G14" i="4"/>
  <c r="H14" i="4"/>
  <c r="H5" i="4"/>
  <c r="G5" i="4"/>
  <c r="F5" i="4"/>
  <c r="E5" i="4"/>
  <c r="D5" i="4"/>
  <c r="C6" i="4"/>
  <c r="C7" i="4"/>
  <c r="C8" i="4"/>
  <c r="C9" i="4"/>
  <c r="C10" i="4"/>
  <c r="C11" i="4"/>
  <c r="C12" i="4"/>
  <c r="C13" i="4"/>
  <c r="C14" i="4"/>
  <c r="C5" i="4"/>
  <c r="D7" i="4"/>
  <c r="D8" i="4"/>
  <c r="D9" i="4"/>
  <c r="D10" i="4"/>
  <c r="D11" i="4"/>
  <c r="D12" i="4"/>
  <c r="D13" i="4"/>
  <c r="D14" i="4"/>
  <c r="D6" i="4"/>
  <c r="H14" i="2" l="1"/>
  <c r="H13" i="2" l="1"/>
  <c r="H12" i="2"/>
  <c r="H11" i="2" l="1"/>
  <c r="S37" i="3" l="1"/>
  <c r="S36" i="3"/>
  <c r="S35" i="3"/>
  <c r="S34" i="3"/>
  <c r="S54" i="3"/>
  <c r="S53" i="3"/>
  <c r="S52" i="3"/>
  <c r="S51" i="3"/>
  <c r="S70" i="3"/>
  <c r="S69" i="3"/>
  <c r="S68" i="3"/>
  <c r="S67" i="3"/>
  <c r="S85" i="3"/>
  <c r="S84" i="3"/>
  <c r="S83" i="3"/>
  <c r="S82" i="3"/>
  <c r="H10" i="2" l="1"/>
  <c r="S101" i="3" l="1"/>
  <c r="S102" i="3"/>
  <c r="S103" i="3"/>
  <c r="S100" i="3"/>
  <c r="D111" i="3"/>
  <c r="D110" i="3"/>
  <c r="D109" i="3"/>
  <c r="D108" i="3"/>
  <c r="D107" i="3"/>
  <c r="D106" i="3"/>
  <c r="D105" i="3"/>
  <c r="D104" i="3"/>
  <c r="D103" i="3"/>
  <c r="D102" i="3"/>
  <c r="D101" i="3"/>
  <c r="D100" i="3"/>
  <c r="D180" i="1" l="1"/>
  <c r="D93" i="3" l="1"/>
  <c r="D92" i="3"/>
  <c r="D91" i="3"/>
  <c r="D90" i="3"/>
  <c r="D89" i="3"/>
  <c r="D88" i="3"/>
  <c r="D87" i="3"/>
  <c r="D86" i="3"/>
  <c r="D85" i="3"/>
  <c r="D84" i="3"/>
  <c r="D83" i="3"/>
  <c r="D82" i="3"/>
  <c r="D75" i="3" l="1"/>
  <c r="D74" i="3"/>
  <c r="D73" i="3"/>
  <c r="D72" i="3"/>
  <c r="D71" i="3"/>
  <c r="D70" i="3"/>
  <c r="D69" i="3"/>
  <c r="D68" i="3"/>
  <c r="D67" i="3"/>
  <c r="D66" i="3"/>
  <c r="D59" i="3"/>
  <c r="D58" i="3"/>
  <c r="D57" i="3"/>
  <c r="D56" i="3"/>
  <c r="D55" i="3"/>
  <c r="D54" i="3"/>
  <c r="D53" i="3"/>
  <c r="D52" i="3"/>
  <c r="D51" i="3"/>
  <c r="D50" i="3"/>
  <c r="D43" i="3" l="1"/>
  <c r="D42" i="3"/>
  <c r="D41" i="3"/>
  <c r="D40" i="3"/>
  <c r="D39" i="3"/>
  <c r="D38" i="3"/>
  <c r="D37" i="3"/>
  <c r="D36" i="3"/>
  <c r="D35" i="3"/>
  <c r="D34" i="3"/>
  <c r="D33" i="3"/>
  <c r="H9" i="2" l="1"/>
  <c r="H8" i="2" l="1"/>
  <c r="H7" i="2" l="1"/>
  <c r="H6" i="2" l="1"/>
  <c r="F21" i="3" l="1"/>
  <c r="F20" i="3"/>
  <c r="F19" i="3"/>
  <c r="F18" i="3"/>
  <c r="F17" i="3"/>
  <c r="F16" i="3"/>
  <c r="F7" i="3"/>
  <c r="F8" i="3"/>
  <c r="F9" i="3"/>
  <c r="F10" i="3"/>
  <c r="F11" i="3"/>
  <c r="F6" i="3"/>
  <c r="H5" i="2" l="1"/>
  <c r="H4" i="2" l="1"/>
</calcChain>
</file>

<file path=xl/sharedStrings.xml><?xml version="1.0" encoding="utf-8"?>
<sst xmlns="http://schemas.openxmlformats.org/spreadsheetml/2006/main" count="2696" uniqueCount="834">
  <si>
    <t>Micro Quad Weights</t>
  </si>
  <si>
    <t>Name</t>
  </si>
  <si>
    <t>Nominal Weight (grams)</t>
  </si>
  <si>
    <t>Nominal Battery Size</t>
  </si>
  <si>
    <t>Lady Bird</t>
  </si>
  <si>
    <t>Hubsan H107C</t>
  </si>
  <si>
    <t>Micro Quad Component Weights</t>
  </si>
  <si>
    <t>150mAH</t>
  </si>
  <si>
    <t>Motors</t>
  </si>
  <si>
    <t>Other Info</t>
  </si>
  <si>
    <t>Batteries</t>
  </si>
  <si>
    <t>Frame Parts</t>
  </si>
  <si>
    <t>E-flite 150mAH, 25C</t>
  </si>
  <si>
    <t>E-flite 150mAH, 45C</t>
  </si>
  <si>
    <t>CL-0720-12</t>
  </si>
  <si>
    <t>12,000Kv, 1mm shaft</t>
  </si>
  <si>
    <t>CL-0615-11</t>
  </si>
  <si>
    <t>PFG-110mm/7mm CF Frame</t>
  </si>
  <si>
    <t>PFG-110mm/7mm Grommet</t>
  </si>
  <si>
    <t>Heavy Rubber</t>
  </si>
  <si>
    <t>Carbon Fiber</t>
  </si>
  <si>
    <t>Props</t>
  </si>
  <si>
    <t>HB-H107-A012</t>
  </si>
  <si>
    <t>11,000Kv, 0.8mm shaft</t>
  </si>
  <si>
    <t>RC-Drones 500mAH, blue</t>
  </si>
  <si>
    <t>500mAH</t>
  </si>
  <si>
    <t>Notes</t>
  </si>
  <si>
    <t>9min to LVC</t>
  </si>
  <si>
    <t>nQx FC</t>
  </si>
  <si>
    <t>Micro Quad and FPV Flight Log</t>
  </si>
  <si>
    <t>No.</t>
  </si>
  <si>
    <t>Date</t>
  </si>
  <si>
    <t>Frame</t>
  </si>
  <si>
    <t xml:space="preserve">Motors </t>
  </si>
  <si>
    <t>Battery</t>
  </si>
  <si>
    <t>RC-D Blue 500</t>
  </si>
  <si>
    <t>First test flight, very stable, no camera</t>
  </si>
  <si>
    <t>mAH Returned</t>
  </si>
  <si>
    <t>Duration (sec)</t>
  </si>
  <si>
    <t>Current (calc)</t>
  </si>
  <si>
    <t>weighed 1/31/15</t>
  </si>
  <si>
    <t>Blade Nano Qx, no batt</t>
  </si>
  <si>
    <t>Micro Brushless Motor Data</t>
  </si>
  <si>
    <t>Motor: AP03 7500Kv, Hyperion 240 1S</t>
  </si>
  <si>
    <t>Prop</t>
  </si>
  <si>
    <t>RPM</t>
  </si>
  <si>
    <t>Thrust, g</t>
  </si>
  <si>
    <t>Calc g/I</t>
  </si>
  <si>
    <t>GWS 5030</t>
  </si>
  <si>
    <t>GWS 4030 (cut down 5030)</t>
  </si>
  <si>
    <t>GWS 4540</t>
  </si>
  <si>
    <t>GWS 4040</t>
  </si>
  <si>
    <t>GWS 4025</t>
  </si>
  <si>
    <t>GWS 3020</t>
  </si>
  <si>
    <t>Current, A</t>
  </si>
  <si>
    <t>Motor: AP03 4000Kv, Hyperion 240 1S</t>
  </si>
  <si>
    <t>(Data from YT Video)</t>
  </si>
  <si>
    <t>JST RCY Connector Set, shells &amp; pins</t>
  </si>
  <si>
    <t>Fits AWG28 to AWG22</t>
  </si>
  <si>
    <t>Tenergy 380mAH, 25C</t>
  </si>
  <si>
    <t>Average of 4</t>
  </si>
  <si>
    <t>Nominal 3A rating</t>
  </si>
  <si>
    <t>Molex 51005/51006 (Hubsan/LOSI/Walkera)</t>
  </si>
  <si>
    <t>Nominal 2A rating</t>
  </si>
  <si>
    <t>Fits AWG28 to AWG24</t>
  </si>
  <si>
    <t>Molex PicoBlade Connector Set</t>
  </si>
  <si>
    <t>Nominal 1A rating</t>
  </si>
  <si>
    <t>Fits AWG30 to AWG26</t>
  </si>
  <si>
    <t>JST PH Connector Set (mCP-X)</t>
  </si>
  <si>
    <t>Fits AWG32 to AWG24</t>
  </si>
  <si>
    <t>With camera mounted and powered.</t>
  </si>
  <si>
    <t>PFG-110mm</t>
  </si>
  <si>
    <t>(no battery)</t>
  </si>
  <si>
    <t>heatshrink legs</t>
  </si>
  <si>
    <t>PFG-110mm, with camera &amp; battery, final</t>
  </si>
  <si>
    <t>with dual-lock tape</t>
  </si>
  <si>
    <t>Flight was the day after charging</t>
  </si>
  <si>
    <t>Tenergy 380</t>
  </si>
  <si>
    <t>Lighter weight battery</t>
  </si>
  <si>
    <t>PFG-110mm, with camera &amp; smaller battery</t>
  </si>
  <si>
    <t>380mAH</t>
  </si>
  <si>
    <t>Tenergy battery</t>
  </si>
  <si>
    <t>Try a little FPV - no go in confined space</t>
  </si>
  <si>
    <t>Micro Coreless Motor Data</t>
  </si>
  <si>
    <t>Home thrust stand, February 18, 2015</t>
  </si>
  <si>
    <t>Motor: CL-0615-11 11000Kv, Power Supply 3.7V at full throttle</t>
  </si>
  <si>
    <t>Prop: Nano Qx Black CCW</t>
  </si>
  <si>
    <t>Calc g/amp</t>
  </si>
  <si>
    <t>Prop: Hubsan Black CCW</t>
  </si>
  <si>
    <t>Prop: Hubsan Black CW</t>
  </si>
  <si>
    <t>Motor: Hubsan 7mm "Upgrade", unknown Kv, Power Supply 3.7V</t>
  </si>
  <si>
    <t>Motor: CL-0720-14, 14000 Kv, Power Supply 3.7V</t>
  </si>
  <si>
    <t>Blade Nano Qx, 25C battery</t>
  </si>
  <si>
    <t>Calculated total</t>
  </si>
  <si>
    <t>Blade Nano Qx, 45C battery</t>
  </si>
  <si>
    <t>With case, velcro</t>
  </si>
  <si>
    <t>SPMVA1100 Spektrum Camera/Tx</t>
  </si>
  <si>
    <t>Blade Nano Qx, 45C, Spektrum SPMVA1100</t>
  </si>
  <si>
    <t>Blade Nano Qx FPV, 45C</t>
  </si>
  <si>
    <t>Weight from YT review</t>
  </si>
  <si>
    <t>BangGood "Upgraded" Hubsan 7mm</t>
  </si>
  <si>
    <t>CL-0720-14</t>
  </si>
  <si>
    <t>Hubsan</t>
  </si>
  <si>
    <t>Connectors</t>
  </si>
  <si>
    <t>Nano Qx props</t>
  </si>
  <si>
    <t>14,000Kv, 1mm shaft</t>
  </si>
  <si>
    <t>RMRC "Pico" Camera</t>
  </si>
  <si>
    <t>RMRC "Mini" Camera V2</t>
  </si>
  <si>
    <t>Surveilzone 1g Camera, standard lens</t>
  </si>
  <si>
    <t>3.3V-6V</t>
  </si>
  <si>
    <t>3.6V-24V</t>
  </si>
  <si>
    <t>Hubsan X4</t>
  </si>
  <si>
    <t>Hubsan 107L</t>
  </si>
  <si>
    <t>w/o battery</t>
  </si>
  <si>
    <t>Hubsan H107D</t>
  </si>
  <si>
    <t>240mAH</t>
  </si>
  <si>
    <t>FPV model, 8mm</t>
  </si>
  <si>
    <t>Camera, 8mm motors</t>
  </si>
  <si>
    <t>From RCG</t>
  </si>
  <si>
    <t>Hubsan 240mAH</t>
  </si>
  <si>
    <t>Hubsan 107L w/battery</t>
  </si>
  <si>
    <t>Nano Qx Original Stock Motor</t>
  </si>
  <si>
    <t>??? Kv, 0.8mm shaft</t>
  </si>
  <si>
    <t>??? Kv, 1mm shaft</t>
  </si>
  <si>
    <t>With added connector</t>
  </si>
  <si>
    <t>Home thrust stand, February 19, 2015</t>
  </si>
  <si>
    <t>Motor: Nano Qx Stock, ??? Kv, Power Supply 3.7V</t>
  </si>
  <si>
    <t>Prop: Nano Qx Green CW</t>
  </si>
  <si>
    <t>Motor: Nano Qx Stock, Supply 3.1V-3.7V</t>
  </si>
  <si>
    <t>Voltage</t>
  </si>
  <si>
    <t>Current</t>
  </si>
  <si>
    <t>Calc g/Amp</t>
  </si>
  <si>
    <t>FPV, extra camera focus time, some crashes</t>
  </si>
  <si>
    <t>Home thrust stand, February 21, 2015</t>
  </si>
  <si>
    <t>Motor: CL-0720-14, Supply 3.1V-3.7V</t>
  </si>
  <si>
    <t>Prop: Hubsan 107L Black CCW</t>
  </si>
  <si>
    <t>Motor: Hubsan 7mm "Upgrade"</t>
  </si>
  <si>
    <t>Prop: Hubsan 107L Black CW</t>
  </si>
  <si>
    <t>Motor: CL-0720-12</t>
  </si>
  <si>
    <t>Motor: CL-0615-11</t>
  </si>
  <si>
    <t>FPV,made it to upper floors</t>
  </si>
  <si>
    <t>LOS, check performance  of balancing props</t>
  </si>
  <si>
    <t>FPV, couple crashes</t>
  </si>
  <si>
    <t>FPV, up &amp; down stairs</t>
  </si>
  <si>
    <t>Wire Gauge</t>
  </si>
  <si>
    <t>Current, Amps</t>
  </si>
  <si>
    <t>Voltage Drop (in mV) of 6" of Wire at Various Currents with Various Wire Gauges</t>
  </si>
  <si>
    <t>mOhm/6 inch:</t>
  </si>
  <si>
    <t>Highlighted:</t>
  </si>
  <si>
    <t>Yellow = &gt; 100 mV</t>
  </si>
  <si>
    <t>Red = &gt; 200mV</t>
  </si>
  <si>
    <t>Violet = &gt; 300mV</t>
  </si>
  <si>
    <t>Home thrust stand, April 22, 2015</t>
  </si>
  <si>
    <t>Motor: CL-0820-15, 15000 Kv, Power Supply 3.7V</t>
  </si>
  <si>
    <t>Prop: Hubsan White CW</t>
  </si>
  <si>
    <t>Motor: CL-0820-15, Supply 3.1V-3.7V</t>
  </si>
  <si>
    <t>Prop: Parrot Red CW</t>
  </si>
  <si>
    <t>Motor: CL-0820-17 Dark Edition, 17000 Kv, Power Supply 3.7V</t>
  </si>
  <si>
    <t>Note: Dark Edition Motor with Parrot prop:</t>
  </si>
  <si>
    <t>Motor: CL-0820-17 Dark, Supply 3.1V-3.7V</t>
  </si>
  <si>
    <t>CL-0820-15</t>
  </si>
  <si>
    <t>15,000 Kv, 1mm shaft</t>
  </si>
  <si>
    <t>With connector</t>
  </si>
  <si>
    <t>Cl-0820-17 Dark Edition</t>
  </si>
  <si>
    <t>17,000 Kv, 1mm shaft</t>
  </si>
  <si>
    <t>Motor: CL-0720-12 12000Kv, Power Supply 3.7V at full throttle</t>
  </si>
  <si>
    <t>Some Theoretical Performance Comparisons</t>
  </si>
  <si>
    <t>Quad1</t>
  </si>
  <si>
    <t>Quad2</t>
  </si>
  <si>
    <t>Quad3</t>
  </si>
  <si>
    <t>Quad4</t>
  </si>
  <si>
    <t>Quad5</t>
  </si>
  <si>
    <t>Quad6</t>
  </si>
  <si>
    <t>Quad7</t>
  </si>
  <si>
    <t>Quad8</t>
  </si>
  <si>
    <t>0720-12</t>
  </si>
  <si>
    <t>0720-14</t>
  </si>
  <si>
    <t>Nano-Tech 750mAH, 35-70C</t>
  </si>
  <si>
    <t>Motor
Weight</t>
  </si>
  <si>
    <t>Battery
Weight</t>
  </si>
  <si>
    <t>Props
Weight</t>
  </si>
  <si>
    <t>Frame
Weight</t>
  </si>
  <si>
    <t>Total
Weight</t>
  </si>
  <si>
    <t>Hover
Current</t>
  </si>
  <si>
    <t>NQx FPV Rx and Controller</t>
  </si>
  <si>
    <t>0820-15</t>
  </si>
  <si>
    <t>Controller
and Rx</t>
  </si>
  <si>
    <t>Camera Gear</t>
  </si>
  <si>
    <t>Camera
Gear
Weight</t>
  </si>
  <si>
    <t>Controller
and Rx
Weight</t>
  </si>
  <si>
    <t>NQx FPV</t>
  </si>
  <si>
    <t>Alien Wii</t>
  </si>
  <si>
    <t>Spektrum</t>
  </si>
  <si>
    <t>Combo</t>
  </si>
  <si>
    <t>Hover
Time
Minutes
(80% Cap)</t>
  </si>
  <si>
    <t>Max Thrust at 3.7V</t>
  </si>
  <si>
    <t>Motor</t>
  </si>
  <si>
    <t>Thrust</t>
  </si>
  <si>
    <t>0820-17</t>
  </si>
  <si>
    <t>Parrot</t>
  </si>
  <si>
    <t>Quad10</t>
  </si>
  <si>
    <t>Quad11</t>
  </si>
  <si>
    <t>Quad12</t>
  </si>
  <si>
    <t>Quad9</t>
  </si>
  <si>
    <t>Quad13</t>
  </si>
  <si>
    <t>Quad14</t>
  </si>
  <si>
    <t>Peak
Current
(at 3.7V)</t>
  </si>
  <si>
    <t>Performance
Factor
(at 3.7V)</t>
  </si>
  <si>
    <t>at 3.5V</t>
  </si>
  <si>
    <t>at 3.3V</t>
  </si>
  <si>
    <t>at 3.1v</t>
  </si>
  <si>
    <t>Performance
Factor
(at 3.5V)</t>
  </si>
  <si>
    <t>Performance
Factor
(at 3.3V)</t>
  </si>
  <si>
    <t>Performance
Factor
(at 3.1V)</t>
  </si>
  <si>
    <t>Peak
Current
(at 3.5V)</t>
  </si>
  <si>
    <t>Peak
Current
(at 3.3V)</t>
  </si>
  <si>
    <t>Peak
Current
(at 3.1V)</t>
  </si>
  <si>
    <t>Quad15</t>
  </si>
  <si>
    <t>Quad16</t>
  </si>
  <si>
    <t>Nano-Tech 750</t>
  </si>
  <si>
    <t>LOS, sluggish, last minute mostly ground effect</t>
  </si>
  <si>
    <t>Quad2A</t>
  </si>
  <si>
    <t>Spektrum Camera Gear Current:</t>
  </si>
  <si>
    <t>Combo Camera Gear Current:</t>
  </si>
  <si>
    <t>(estimate)</t>
  </si>
  <si>
    <t>Loaded with camera gear to 48.12gm + 19.20gm battery</t>
  </si>
  <si>
    <t>Loaded, camera not connected, frame has top plate</t>
  </si>
  <si>
    <t>All FPV gear on, inside</t>
  </si>
  <si>
    <t>Full FPV flight, outside</t>
  </si>
  <si>
    <t>Full FPV flight, outside, camera flashing issue</t>
  </si>
  <si>
    <t>PFG-110mm Frame top plate w/hdw</t>
  </si>
  <si>
    <t>2-13mm spacers, 4 scrs</t>
  </si>
  <si>
    <t>750mAH</t>
  </si>
  <si>
    <t>NanoTech Dual Connectors</t>
  </si>
  <si>
    <t>PFG-110mm, 0820-15, Altitude RC Tx, 120deg cam</t>
  </si>
  <si>
    <t>PFG-110mm, 0720-14, Altitude RC Tx, Pico V2 Cam</t>
  </si>
  <si>
    <t>PFG-100mm, 0720-14, Altitude RC Tx, Pico V2 Cam</t>
  </si>
  <si>
    <t>Blue battery</t>
  </si>
  <si>
    <t>Test flight inside, LOS but FPV running, to LVC</t>
  </si>
  <si>
    <t>Outside, full FPV, 4-min timer</t>
  </si>
  <si>
    <t>n/a</t>
  </si>
  <si>
    <t>Outside,FPV, Tx antenna fell off mid-flight (ripped PCB)</t>
  </si>
  <si>
    <t>Addendum</t>
  </si>
  <si>
    <t>No crash, no other damage</t>
  </si>
  <si>
    <t>Occasional very short glitches</t>
  </si>
  <si>
    <t>With unconnected SPMVA1100 camera/tx</t>
  </si>
  <si>
    <t>More efficient flying around?</t>
  </si>
  <si>
    <t>?? Point at sky stops flashing</t>
  </si>
  <si>
    <t>Fixed</t>
  </si>
  <si>
    <t>New flat configuration</t>
  </si>
  <si>
    <t>PFG-110mm, 0820-15, Altitude RC Tx, 120deg Cam</t>
  </si>
  <si>
    <t>New flat config, Nano-Tech</t>
  </si>
  <si>
    <t>Measured</t>
  </si>
  <si>
    <t>PFG-110mm, 0720-12, w/batt, no Camera</t>
  </si>
  <si>
    <t>PFG-110mm, 0720-12, no batt, no Camera</t>
  </si>
  <si>
    <t>PFG-110mm, 0720-12, SPMVA1100 Camera/Tx</t>
  </si>
  <si>
    <t>Miniaviation 220mAH</t>
  </si>
  <si>
    <t>Mylipo 205mAH</t>
  </si>
  <si>
    <t>Average of 8</t>
  </si>
  <si>
    <t>No motor connectors</t>
  </si>
  <si>
    <t>Micro USB, no power conn.</t>
  </si>
  <si>
    <t>Home thrust stand, December 10, 2015</t>
  </si>
  <si>
    <t>Prop: Nano Qx Stock CCW Black</t>
  </si>
  <si>
    <t>Motor: NQx Stock, Power Supply 3.1V-3.7V</t>
  </si>
  <si>
    <t>Prop: NQx Stock Black CCW</t>
  </si>
  <si>
    <t>Prop: Nano Qx 3D Stock, Forward</t>
  </si>
  <si>
    <t>Prop: Nano Qx 3D Stock, Reverse</t>
  </si>
  <si>
    <t>Prop: Eachine CG023</t>
  </si>
  <si>
    <t>Motor: CL-0615-11 11000Kv, Power Supply 3.7V</t>
  </si>
  <si>
    <t>Motor: CL-0615-11, Power Supply 3.1V-3.7V</t>
  </si>
  <si>
    <t>Prop: Nano Qx 3D Stock</t>
  </si>
  <si>
    <t>Inductrix</t>
  </si>
  <si>
    <t>Stock</t>
  </si>
  <si>
    <t>Eflite 150 45C</t>
  </si>
  <si>
    <t>Short flight, apparently less efficient than Nano Qx</t>
  </si>
  <si>
    <t>Quiet</t>
  </si>
  <si>
    <t>Miniaviation 220</t>
  </si>
  <si>
    <t>Lower current may be due to lighter battery</t>
  </si>
  <si>
    <t>Good flight time</t>
  </si>
  <si>
    <t>Nano QX FPV</t>
  </si>
  <si>
    <t>Mylipo 205</t>
  </si>
  <si>
    <t>Sluggish flight last couple of minutes</t>
  </si>
  <si>
    <t>Eric T battery #3</t>
  </si>
  <si>
    <t>Home thrust stand, December 24, 2015</t>
  </si>
  <si>
    <t>Prop: Nano QX 3D Stock</t>
  </si>
  <si>
    <t>Motor: HK Mini Quad Brushed 8X20mm ?Kv, Power Supply 3.7V</t>
  </si>
  <si>
    <t>Motor: HK 8X20mm, Power Supply 3.1V-3.7V</t>
  </si>
  <si>
    <t>Prop: Hubsan</t>
  </si>
  <si>
    <t>Note: MMW (CL- type) motor with Blk(-)/Wht(+) wires is CCW and motor with Blu(-)/Red(+) wires is CW, Blade is opposite</t>
  </si>
  <si>
    <t>Hobbyking 8X20mm</t>
  </si>
  <si>
    <t>Home thrust stand, December 26, 2015</t>
  </si>
  <si>
    <t>Prop: Parrot Rolling Spider</t>
  </si>
  <si>
    <t>Bare frame</t>
  </si>
  <si>
    <t>Custom micro Tx/Antenna/Camera/Step-up/down</t>
  </si>
  <si>
    <t>4-inch 4-wire cam cable</t>
  </si>
  <si>
    <t>Incl. connectors and S7V8x</t>
  </si>
  <si>
    <t>SPMVA2500 Spektrum Camera/Tx</t>
  </si>
  <si>
    <t>Stock 3-wire cable</t>
  </si>
  <si>
    <t>Servo connector</t>
  </si>
  <si>
    <t>HK Super-X 125, 1S, 32-bit controller, no camera</t>
  </si>
  <si>
    <t>HK 300mAH, blue (came with Super-X 125)</t>
  </si>
  <si>
    <t>Super-X 125</t>
  </si>
  <si>
    <t>Stock 1S</t>
  </si>
  <si>
    <t>HK 300mAH</t>
  </si>
  <si>
    <t>Couldn't test punch inside</t>
  </si>
  <si>
    <t>Balanced props, smooth flying, Cleanflight as shipped</t>
  </si>
  <si>
    <t>Little Bee/Zeus ESC</t>
  </si>
  <si>
    <t>No wires, no shrink</t>
  </si>
  <si>
    <t>Home thrust stand, January 26, 2016</t>
  </si>
  <si>
    <t>Prop: 90mm</t>
  </si>
  <si>
    <t>Motor: MP05, Power Supply 6.2V-7.4V</t>
  </si>
  <si>
    <t>Motor: MP05 Brushless (Hermit upgrade), 4000Kv nominal, 7.4V</t>
  </si>
  <si>
    <t>Prop: 75mm</t>
  </si>
  <si>
    <t>Motor: MP03 Brushless, 4000Kv nominal, 7.4V</t>
  </si>
  <si>
    <t>Home thrust stand, January 27, 2016</t>
  </si>
  <si>
    <t>Motor: MP03, Power Supply 6.2V-7.4V</t>
  </si>
  <si>
    <t>Home thrust stand, January 29, 2016</t>
  </si>
  <si>
    <t>Motor: MR-03-H Brushless, 6800Kv nominal, 3.7V</t>
  </si>
  <si>
    <t>Motor: MR-03-H, Power Supply 3.1V-3.7V</t>
  </si>
  <si>
    <t>Home thrust stand, January 30, 2016</t>
  </si>
  <si>
    <t>Motor: MP-XX, Power Supply 6.2V-7.4V</t>
  </si>
  <si>
    <t>Motor: MP-XX Brushless, 2S Super-X 125, 7.4V</t>
  </si>
  <si>
    <t>Home thrust stand, January 31, 2016</t>
  </si>
  <si>
    <t>Motor: RotorX RX1104, 11.2V</t>
  </si>
  <si>
    <t>Motor: RotorX RX1104, 7.2V-12.6V</t>
  </si>
  <si>
    <t>**</t>
  </si>
  <si>
    <t>Short time only, motor getting hot</t>
  </si>
  <si>
    <t>Prop: RotorX RX3020</t>
  </si>
  <si>
    <t>300mAH</t>
  </si>
  <si>
    <t>Super-X #01</t>
  </si>
  <si>
    <t>Super-X 125 #01, 1S, earplug feet, no camera</t>
  </si>
  <si>
    <t>Stable but limited control response</t>
  </si>
  <si>
    <t>Flashed Baseflight, stock PID, 2500uS, ran to motor cutoff</t>
  </si>
  <si>
    <t>Dropped P's slightly, increased RC rates, still "bouncy"</t>
  </si>
  <si>
    <t>Better control response, need more yaw</t>
  </si>
  <si>
    <t>55mm/for 1mm shaft</t>
  </si>
  <si>
    <t>Parrot Rolling Spider Props</t>
  </si>
  <si>
    <t>CG022 props</t>
  </si>
  <si>
    <t>Hubsan/set of four</t>
  </si>
  <si>
    <t>Blade/set of four</t>
  </si>
  <si>
    <t>Info from web/set of four</t>
  </si>
  <si>
    <t>58.5mm/for 1mm shaft</t>
  </si>
  <si>
    <t>CG023 props</t>
  </si>
  <si>
    <t>LadyBird props</t>
  </si>
  <si>
    <t>50.2mm/for 0.8mm shaft</t>
  </si>
  <si>
    <t>RC-D Blue 500mAH</t>
  </si>
  <si>
    <t>Increased loop time to 2750us, increased yaw rate</t>
  </si>
  <si>
    <t>Good yaw, reduced bounce (due to weight?)</t>
  </si>
  <si>
    <t>56mm/for 1mm shaft</t>
  </si>
  <si>
    <t>May be clone/set of four</t>
  </si>
  <si>
    <t>Home thrust stand, February 13, 2016</t>
  </si>
  <si>
    <t>Motor: RotorX RX1105, 11.2V</t>
  </si>
  <si>
    <t>Motor: RotorX RX1105, 7.4V-12.6V</t>
  </si>
  <si>
    <t>RotorX RX1104/5</t>
  </si>
  <si>
    <t>4,000 Kv, 1.5mm shaft</t>
  </si>
  <si>
    <t>long wires, no connector</t>
  </si>
  <si>
    <t>RotorX RX3020</t>
  </si>
  <si>
    <t>Measured/set of four</t>
  </si>
  <si>
    <t>Screw mounting</t>
  </si>
  <si>
    <t>6 screws (2 for prop)</t>
  </si>
  <si>
    <t>RX1104/5 Mounting hardware</t>
  </si>
  <si>
    <t>XT30</t>
  </si>
  <si>
    <t>Nominal 10A rating</t>
  </si>
  <si>
    <t>Mini black T</t>
  </si>
  <si>
    <t>Full set, no wire or shrink</t>
  </si>
  <si>
    <t>Nominal 30A rating</t>
  </si>
  <si>
    <t>Deans Micro 2R</t>
  </si>
  <si>
    <t>approx. 10A (info varies)</t>
  </si>
  <si>
    <t>RX122 Atom 01</t>
  </si>
  <si>
    <t>RX1104</t>
  </si>
  <si>
    <t>First measured flight, LEDs, No FPV, Hovering</t>
  </si>
  <si>
    <t>Betaflight 2.1.6, ReWrite stock PIDs, locked-in</t>
  </si>
  <si>
    <t>66mm/for 1mm shaft</t>
  </si>
  <si>
    <t>PFG-110, 0820-15, VA2500, Quanum Pico FC</t>
  </si>
  <si>
    <t>MyLiPo 480mAH</t>
  </si>
  <si>
    <t>Nano-Tech 750mAH</t>
  </si>
  <si>
    <t>Average of 3</t>
  </si>
  <si>
    <t>Heavy wire, JST RCY</t>
  </si>
  <si>
    <t>PFG-110/SciSky</t>
  </si>
  <si>
    <t>With VA2500, mostly hover, some punchouts &amp; 8's</t>
  </si>
  <si>
    <t>MyLiPo 480mAH, 40C</t>
  </si>
  <si>
    <t>JST RCY</t>
  </si>
  <si>
    <t>Current lightest 8mm setup, ~8grams savings</t>
  </si>
  <si>
    <t>8 grams lighter than with AltitudeRC/AlienWii</t>
  </si>
  <si>
    <t>PFG-135 Multiflite hex, 0820-15, Quanum Pico &amp;Elite</t>
  </si>
  <si>
    <t>Nano-Tech 950mAH</t>
  </si>
  <si>
    <t>Measured, full FPV</t>
  </si>
  <si>
    <t>Measured, w/antenna guard</t>
  </si>
  <si>
    <t>Single measurement</t>
  </si>
  <si>
    <t>with dual-lock</t>
  </si>
  <si>
    <t>PFG-135 Hex</t>
  </si>
  <si>
    <t>With Quanum Elite, Quanum Pico (SciSky)</t>
  </si>
  <si>
    <t>Cleanflight 1.9 needed to get stable level</t>
  </si>
  <si>
    <t>RotorX RX122 Atom, 1104 motors, full FPV</t>
  </si>
  <si>
    <t>Nano-Tech 3S 65C 450mAH</t>
  </si>
  <si>
    <t>With battery, measured</t>
  </si>
  <si>
    <t>Home thrust stand, April 15, 2016</t>
  </si>
  <si>
    <t>Motor: RotorX RX1306, 11.2V</t>
  </si>
  <si>
    <t>Prop: RotorX RX3040 3-blade</t>
  </si>
  <si>
    <t>Motor: RotorX RX1306, 9.2V-11.2V</t>
  </si>
  <si>
    <t>RX122 Atom 02</t>
  </si>
  <si>
    <t>RX1105</t>
  </si>
  <si>
    <t>Nano-Tech 3S 450</t>
  </si>
  <si>
    <t>Final configuration, full FPV, mostly hover</t>
  </si>
  <si>
    <t>Feels solid, Naze 32 Rev5 controller</t>
  </si>
  <si>
    <t>Home thrust stand, April 20, 2016</t>
  </si>
  <si>
    <t>Motor: Eachine BG1104, 11.2V</t>
  </si>
  <si>
    <t>Motor: Eachine BG1104, 7.2V-12.6V</t>
  </si>
  <si>
    <t>Modified Turnigy thrust stand, June 28, 2016</t>
  </si>
  <si>
    <t>Motor:Turnigy 1811-2900, 7.2V</t>
  </si>
  <si>
    <t>Prop: HK 5030</t>
  </si>
  <si>
    <t>Note:</t>
  </si>
  <si>
    <t>The last two data points were taken after allowing the motor to cool and rapidly before it had a chance to heat up again.</t>
  </si>
  <si>
    <t>Motor:Turnigy 1811-2900, 10.8V</t>
  </si>
  <si>
    <t>The motor was very hot for the last two data points, and the power supply was current limited to 6.0A so full power available was not reached at 10.8V.</t>
  </si>
  <si>
    <t>Prop: Gemfan 5030</t>
  </si>
  <si>
    <t>The motor seemed happier at higher currents with this prop and did not feel as hot as with the HK prop. Actual temperature was not measured. Prop required a balancing piece of tape.</t>
  </si>
  <si>
    <t>Home thrust stand, August 6, 2016</t>
  </si>
  <si>
    <t>Prop: Gemfan 3025</t>
  </si>
  <si>
    <t>Gemfan 3025</t>
  </si>
  <si>
    <t>Gemfan 3025 with steel mounting screws</t>
  </si>
  <si>
    <t>Very Tough</t>
  </si>
  <si>
    <t>Measured/each</t>
  </si>
  <si>
    <t>RotorX RX1102</t>
  </si>
  <si>
    <t>8,000 Kv, 1.5mm shaft</t>
  </si>
  <si>
    <t>Motor: RotorX RX1104, 7.2V-12.0V</t>
  </si>
  <si>
    <t>Motor: RotorX RX1105, 7.2V-12.0V</t>
  </si>
  <si>
    <t>Modified Turnigy thrust stand, August 6, 2016</t>
  </si>
  <si>
    <t>Eachine E010 Frame</t>
  </si>
  <si>
    <t>Bare Frame</t>
  </si>
  <si>
    <t>3.37 grams with mount hdw.</t>
  </si>
  <si>
    <t>Bare (from Manu. Page)</t>
  </si>
  <si>
    <t>Note: Wires on CL-0615-XX are 7-strands of 0.0028" (approx AWG 34 - 265 ohms/1000') 3.75 inches long, R ~ 0.166, Weight ~ .04g</t>
  </si>
  <si>
    <t>With 2 repairs: 3.23g</t>
  </si>
  <si>
    <t>On 2-repair frame</t>
  </si>
  <si>
    <t>Inductrix main frame reinforced</t>
  </si>
  <si>
    <t>Reinforcement = 0.40g</t>
  </si>
  <si>
    <t>Quanum Elite Camera/25mW Tx, uncased, wires only</t>
  </si>
  <si>
    <t>CP antenna, no coax</t>
  </si>
  <si>
    <t>Cut off connector</t>
  </si>
  <si>
    <t>CrazePony Camera/25mW Tx, no connector</t>
  </si>
  <si>
    <t>Dipole antenna, coax</t>
  </si>
  <si>
    <t>Home thrust stand, November 18, 2016</t>
  </si>
  <si>
    <t>Motor: Inductrix Stock, ??? Kv, Power Supply 3.7V</t>
  </si>
  <si>
    <t>Prop: Inductrix 4-blade</t>
  </si>
  <si>
    <t>Motor: Inductrix Stock, Power Supply 3.1V-3.7V</t>
  </si>
  <si>
    <t>Prop: Inductrix 4-Blade</t>
  </si>
  <si>
    <t>Prop: Inductrix 2-blade</t>
  </si>
  <si>
    <t>Prop: Inductrix 2-Blade</t>
  </si>
  <si>
    <t>Motor: MMW CL-0615-14, 14,000 Kv, Power Supply 3.7V</t>
  </si>
  <si>
    <t>Motor: MMW CL-0615-14, Power Supply 3.1V-3.7V</t>
  </si>
  <si>
    <t>Prop:Eachine E010 4-blade</t>
  </si>
  <si>
    <t>Prop: Eachine E010 4-Blade</t>
  </si>
  <si>
    <t>Prop:Eachine E010 2-blade</t>
  </si>
  <si>
    <t>Prop: Eachine E010 2-Blade</t>
  </si>
  <si>
    <t>Motor: MMW CL-0615-17, 17,000 Kv, Power Supply 3.7V</t>
  </si>
  <si>
    <t>Motor: MMW CL-0615-17, Power Supply 3.1V-3.7V</t>
  </si>
  <si>
    <t>Motor:MMW CL-0615-14, Power Supply 3.1V-3.7V</t>
  </si>
  <si>
    <t>Motor: MMW CL-0615-19, 19,000 Kv, Power Supply 3.7V</t>
  </si>
  <si>
    <t>Motor: MMW CL-0615-19, Power Supply 3.1V-3.7V</t>
  </si>
  <si>
    <t>Motor: FPV Inductrix Stock Motor, ??? Kv, Power Supply 3.7V</t>
  </si>
  <si>
    <t>Motor: FPV Inductrix, Power Supply 3.1V-3.7V</t>
  </si>
  <si>
    <t>Inductrix 4-blade</t>
  </si>
  <si>
    <t>Inductrix 2-blade</t>
  </si>
  <si>
    <t>Cut down</t>
  </si>
  <si>
    <t>Mylipo 205mAH PH2 connector</t>
  </si>
  <si>
    <t>Mylipo 205mAH BD modified with PH2 pigtail</t>
  </si>
  <si>
    <t>Average of 2</t>
  </si>
  <si>
    <t>Eachine 200mAH 30C with stock Picoblade pigtail</t>
  </si>
  <si>
    <t>Home thrust stand, November 21, 2016</t>
  </si>
  <si>
    <t>Motor: Tiny Whoop "Special Sauce", 17,300 Kv, Power Supply 3.7V</t>
  </si>
  <si>
    <t>Motor: Special Sauce, Power Supply 3.1V-3.7V</t>
  </si>
  <si>
    <t>Notes:
 This is a special after-run-in test. It is the same motor and prop as the previous test except the motor was run-in for a total of 10 minutes at half power.</t>
  </si>
  <si>
    <t>Mylipo 205 Picoblade</t>
  </si>
  <si>
    <t>Reinforced frame, Quanum Pico Camera/Tx, 26.63g AUW</t>
  </si>
  <si>
    <t>CL-0615-14</t>
  </si>
  <si>
    <t>FPV Inductrix</t>
  </si>
  <si>
    <t>Tiny Whoop Camera/Tx mount, bypass LVC, 26.06g AUW</t>
  </si>
  <si>
    <t>Mylipo 205 PH2</t>
  </si>
  <si>
    <t>"Whooping Cough", bypass LVC, 25.77g AUW</t>
  </si>
  <si>
    <t>"Whooping Cough", bypass LVC, 25.66g AUW</t>
  </si>
  <si>
    <t>"Whooping Cough", bypass LVC, 25.64g AUW</t>
  </si>
  <si>
    <t>CL-0615-17</t>
  </si>
  <si>
    <t>"Whooping Cough", bypass LVC, 25.78g AUW</t>
  </si>
  <si>
    <t>"Whooping Cough", bypass LVC, 25.38g AUW</t>
  </si>
  <si>
    <t>"Whooping Cough", bypass LVC, 25.50g AUW</t>
  </si>
  <si>
    <t>"Whooping Cough", bypass LVC, 25.44g AUW</t>
  </si>
  <si>
    <t>"Whooping Cough", bypass LVC, 25.28g AUW</t>
  </si>
  <si>
    <t>FPV Inductrix lightened, bypass LVC, 26.35g AUW</t>
  </si>
  <si>
    <t>FPV Inductrix lightened, bypass LVC, 26.26g AUW</t>
  </si>
  <si>
    <t>FPV Inductrix lightened, bypass LVC, 25.82g AUW</t>
  </si>
  <si>
    <t>FPV Inductrix lightened, bypass LVC, 25.95g AUW</t>
  </si>
  <si>
    <t>4-blade props, Beebrain controller, skittery</t>
  </si>
  <si>
    <t>4-blade props, FPV Inductrix controller, smooth</t>
  </si>
  <si>
    <t>4-blade props, Inductrix controller, PH2</t>
  </si>
  <si>
    <t>2-blade props, Inductrix controller, PH2</t>
  </si>
  <si>
    <t>4-blade props, FPV Inductrix controller, PH2</t>
  </si>
  <si>
    <t>2-blade props, FPV Inductrix controller, PH2</t>
  </si>
  <si>
    <t xml:space="preserve">These next eight tests are meant to compare the following: 1) Chaoli "Fast" motors (CL-0615-14) with 4-blade props, 2) Chaoli "Faster" motors (CL-0615-17) with 4-blade props and 3) Chaoli "Faster" motors with 2-blade props.
Configurations are identical except for motors and props. Weights vary because different batteries of the same type can have slightly different weights. Two test flights were done for the first two configurations, four for the last one. </t>
  </si>
  <si>
    <t>These next four tests compare the following: 1) Chaoli "Insane" motors (CL-0615-19) with 4-blade props to 2) Chaoli "Insane" motors with 2-blade props. BeeBrain Controller running Betaflight 3.0.1 is used to prevent oscillation.
Configurations are identical except for props and is based on an Inductrix frame. Weights vary because different batteries of the same type can have slightly different weights. Two test flights were done for each configuration.</t>
  </si>
  <si>
    <t>CL-0615-19</t>
  </si>
  <si>
    <t>4-blade props, PH2, Lots of "punch"</t>
  </si>
  <si>
    <t>2-blade props, PH2, Still lots of "punch"</t>
  </si>
  <si>
    <t>BeeBrain FC, Inductrix frame, no LVC, 25.66g AUW</t>
  </si>
  <si>
    <t>BeeBrain FC, Inductrix frame, no LVC, 25.40g AUW</t>
  </si>
  <si>
    <t>BeeBrain FC, Inductrix frame, no LVC, 25.49g AUW</t>
  </si>
  <si>
    <t>BeeBrain FC, Inductrix frame, no LVC, 25.62g AUW</t>
  </si>
  <si>
    <t>BeeBrain FC, Inductrix frame, no LVC, 21.47g AUW</t>
  </si>
  <si>
    <t>4-blade props, PH2, Huge "punch"</t>
  </si>
  <si>
    <t>These next four tests are meant to compare the following: 1) FPV Inductrix motors with 4-blade props and 2) FPV Inductrix motors with 2-blade props (motors are similar to Chaoli "Fast" CL-0615-14).
Configurations are identical except for props and is based on a lightened FPV Inductrix. Weights vary because different batteries of the same type can have slightly different weights. Two test flights were done for each configuration.</t>
  </si>
  <si>
    <t>This is a non-FPV flight using "Insane" motors, 4-blade props, and no camera, to check performance in a very light weight configuration. The 4-gram difference in weight makes for much reduced current and a large increase in flight time.</t>
  </si>
  <si>
    <t>3-pin PH, more like 400mAH</t>
  </si>
  <si>
    <t>Brushed Motor Kv Measurements</t>
  </si>
  <si>
    <t>Diameter</t>
  </si>
  <si>
    <t>Length</t>
  </si>
  <si>
    <t>Kv Rating</t>
  </si>
  <si>
    <t>Source</t>
  </si>
  <si>
    <t>Kv Calc.</t>
  </si>
  <si>
    <t>(All Motors Spun CW)</t>
  </si>
  <si>
    <t>??</t>
  </si>
  <si>
    <t>Group of 2</t>
  </si>
  <si>
    <t>Wires</t>
  </si>
  <si>
    <t>Wh/Blk</t>
  </si>
  <si>
    <t>Group of 4</t>
  </si>
  <si>
    <t>Red/Blu</t>
  </si>
  <si>
    <t>Faster</t>
  </si>
  <si>
    <t>MMW</t>
  </si>
  <si>
    <t>Insane</t>
  </si>
  <si>
    <t>Pulse 450mAH 30C 2S</t>
  </si>
  <si>
    <t>2"/for 1.5mm shaft+screws</t>
  </si>
  <si>
    <t>1.9"/for 1.5mm shaft+screws</t>
  </si>
  <si>
    <t>Furious mounting hardware</t>
  </si>
  <si>
    <t>M2 X 7mm steel cap screw</t>
  </si>
  <si>
    <t>Measured/set of eight</t>
  </si>
  <si>
    <t>Home thrust stand, December 12, 2016</t>
  </si>
  <si>
    <t>Motor: Racerstar BR1103 8,000 Kv, Power Supply 7.4V</t>
  </si>
  <si>
    <t>Prop: Furious 1935 4-Blade</t>
  </si>
  <si>
    <t>Peak Thrust vs Voltage</t>
  </si>
  <si>
    <t>Prop: 90mm 2-Blade</t>
  </si>
  <si>
    <t>Prop: RX2535 2-Blade</t>
  </si>
  <si>
    <t>Prop: RX3020 2-Blade</t>
  </si>
  <si>
    <t>Motor: RX1102 8,000 Kv, Power Supply 7.4V</t>
  </si>
  <si>
    <t>Prop: Hubsan 2-Blade (55mm)</t>
  </si>
  <si>
    <t>Prop: Rolling Spider 2-Blade (66mm)</t>
  </si>
  <si>
    <t>Prop: Ladybird 2-Blade (55mm)</t>
  </si>
  <si>
    <t>RACERSTAR BR1103-8000</t>
  </si>
  <si>
    <t>RotorX RX1102 8000kV</t>
  </si>
  <si>
    <t>Motor:RX1102 8,000 Kv, Power Supply 7.4V</t>
  </si>
  <si>
    <t>Prop: Furious 2035 2-Blade (cut 2 blades off)</t>
  </si>
  <si>
    <t>Prop: Furious 2035 4-Blade</t>
  </si>
  <si>
    <t>RotorX RX1105B 6500kV</t>
  </si>
  <si>
    <t>Motor: RX1105B 6,500 Kv, Power Supply 7.4V</t>
  </si>
  <si>
    <t>Prop: RotorX RX3020 2-Blade</t>
  </si>
  <si>
    <t>Prop: Hubsan-Style 3-Blade</t>
  </si>
  <si>
    <t>Prop:Furious 1935 4-Blade</t>
  </si>
  <si>
    <t>Prop: Furious 2035 2-Blade</t>
  </si>
  <si>
    <t>Mylipo 205 PH2 "HV"</t>
  </si>
  <si>
    <t>2-blade props, PH2, test HV-charged Mylipo205</t>
  </si>
  <si>
    <t>BeeBrain FC, Inductrix frame, no LVC, 26.29g AUW</t>
  </si>
  <si>
    <t>Scisky FC, Betaflight 3.0.1, 60.2g AUW, fly ALAP</t>
  </si>
  <si>
    <t>Hubsan props, a little "bouncy" in level modes</t>
  </si>
  <si>
    <t>Racerstar BR1103</t>
  </si>
  <si>
    <t>BR1103 Mounting Hardware</t>
  </si>
  <si>
    <t>Four screws</t>
  </si>
  <si>
    <t>Racerstar RS6A 1-2S ESC</t>
  </si>
  <si>
    <t>Bare PCB</t>
  </si>
  <si>
    <t>No wires or shrink</t>
  </si>
  <si>
    <t>Racerstar RS6A 2-3S ESC</t>
  </si>
  <si>
    <t>Racerstar RS6A 1-2S or 2-3S Signal wires + connector</t>
  </si>
  <si>
    <t>Racerstar RS6A 1-2S or 2-3S Power Wires</t>
  </si>
  <si>
    <t>Red and Black</t>
  </si>
  <si>
    <t>White and Black</t>
  </si>
  <si>
    <t>Racerstar RS6A 1-2S Heat Shrink and Label</t>
  </si>
  <si>
    <t>Racerstar RS6A 2-3S Heat Shrink and Label</t>
  </si>
  <si>
    <t>Home thrust stand, January 1, 2017</t>
  </si>
  <si>
    <t>Motor: Airblade UAV CL-0615-17, 17,300 Kv, Power Supply 3.7V</t>
  </si>
  <si>
    <t>Motor: Airblade CL-0615-17, Power 3.1V-3.7V</t>
  </si>
  <si>
    <t>Motor: MMW CL-0825-15, 15,000 Kv, Power Supply 3.7V</t>
  </si>
  <si>
    <t>Prop: FatBee 4-blade (38.4mm)</t>
  </si>
  <si>
    <t>Motor: MMW CL-0825-15, Power 3.1V-3.7V</t>
  </si>
  <si>
    <t>Prop: FatBee 4-Blade</t>
  </si>
  <si>
    <t>Prop: Furious 1935 2-Blade (cut 2 blades off)</t>
  </si>
  <si>
    <t>Prop: DYS 2030 3-Blade</t>
  </si>
  <si>
    <t>Note: Props were very badly balanced and required a lot of work to obtain one usable enough for testing</t>
  </si>
  <si>
    <t>Prop: Hubsan-style 3-Blade (46mm)</t>
  </si>
  <si>
    <t>Prop: FatBee 4-Blade (38.4mm)</t>
  </si>
  <si>
    <t>Prop: Furious 1935 2-Blade</t>
  </si>
  <si>
    <t>Prop: Hubsan-Style 3-Blade (46mm)</t>
  </si>
  <si>
    <t>Prop:FatBee 4-Blade (38.4mm)</t>
  </si>
  <si>
    <t>RACERSTAR BR1103-10000</t>
  </si>
  <si>
    <t>Home thrust stand, January 2, 2017</t>
  </si>
  <si>
    <t>Motor: Racerstar BR1103 10,000 Kv, Power Supply 7.4V</t>
  </si>
  <si>
    <t>Home thrust stand, January 3, 2017</t>
  </si>
  <si>
    <t>Prop: FatBee 2-blade (cut-down 4-blade)</t>
  </si>
  <si>
    <t>Prop: FatBee 2-Blade</t>
  </si>
  <si>
    <t>Prop: FatBee 2-Blade (cut down 4-blade)</t>
  </si>
  <si>
    <t>Q-Carbon 85</t>
  </si>
  <si>
    <t>BR1103-8000</t>
  </si>
  <si>
    <t>Pulse 2S 450mAH</t>
  </si>
  <si>
    <t>Quatrovolante frame, PicoBlx FC, Racerstar 6A 1-2S ESC</t>
  </si>
  <si>
    <t>This first flight with 2035X4 props and no ducts</t>
  </si>
  <si>
    <t>QV frame, camera, ducts, 86.3g AUW including battery</t>
  </si>
  <si>
    <t>Furious 1935 props, fly until continuous tone</t>
  </si>
  <si>
    <t>NanoTech 2S 65C 450</t>
  </si>
  <si>
    <t>QV frame, camera, ducts, 85.9g AUW including battery</t>
  </si>
  <si>
    <t>Nano-Tech 1S 750mAH</t>
  </si>
  <si>
    <t>Home thrust stand, January 6, 2017</t>
  </si>
  <si>
    <t>Note: Motor starting to smell "hot" at 4A and above.</t>
  </si>
  <si>
    <t>Home thrust stand, January 5, 2017</t>
  </si>
  <si>
    <t>Motor: Racerstar BR1103 10,000 Kv, Power Supply 3.7V</t>
  </si>
  <si>
    <t>Tiny Whoop LiHv 255mAH PH2</t>
  </si>
  <si>
    <t>Tiny Whoop LiHv 205mAH PH2</t>
  </si>
  <si>
    <t>Mylipo 255mAH PH2 with PH2 connector</t>
  </si>
  <si>
    <t>Average of 5</t>
  </si>
  <si>
    <t>3-pin PH connector</t>
  </si>
  <si>
    <t>Nano-Tech 450mAH 65C 2S</t>
  </si>
  <si>
    <t>Mylipo 255 PH2</t>
  </si>
  <si>
    <t>BeeBrain FC, Inductrix frame, no LVC, 27.18g AUW</t>
  </si>
  <si>
    <t>2-blade props, test larger Mylipo battery</t>
  </si>
  <si>
    <t>Furious 1935 props, fly until low-battery tone</t>
  </si>
  <si>
    <t>QV frame, camera, no ducts, 72.46g AUW including battery</t>
  </si>
  <si>
    <t>QV frame, camera, no ducts, Furious 1935 props, fly til tone</t>
  </si>
  <si>
    <t>PFG-110mm, w/camera, final config</t>
  </si>
  <si>
    <t>Racerstar RS6A 1-2S Quad ESC, No wires</t>
  </si>
  <si>
    <t>From measurement</t>
  </si>
  <si>
    <t>No wires, shrink or label</t>
  </si>
  <si>
    <t>Quattrovolante Q-Carbon 85 Full FPV with dome</t>
  </si>
  <si>
    <t>73.31g AUW including battery/ 47.75g no battery</t>
  </si>
  <si>
    <t>(no battery, no ducts)</t>
  </si>
  <si>
    <t>Nano-Tech 2S 65C 450mAH</t>
  </si>
  <si>
    <t>Measured, 1935-4 props</t>
  </si>
  <si>
    <t>Home thrust stand, January 19, 2017</t>
  </si>
  <si>
    <t>Prop: Ladybird 2-Blade</t>
  </si>
  <si>
    <t>Prop: Rolling Spider 2-Blade</t>
  </si>
  <si>
    <t>Prop: RX2535  2-blade</t>
  </si>
  <si>
    <t>Velcro and JST RCY connector</t>
  </si>
  <si>
    <t>Airblade 850 LiHV 75C 1S from 3S pack</t>
  </si>
  <si>
    <t>Velcro and PH connector</t>
  </si>
  <si>
    <t>Airblade 1S 75C LiHV</t>
  </si>
  <si>
    <t>First flight with new battery, locked-in feel</t>
  </si>
  <si>
    <t>Scisky FC, Betaflight 3.0.1, 64.70g AUW, Ladybird, fly until tone</t>
  </si>
  <si>
    <t>Nano-Tech 300mAH 45C 2S</t>
  </si>
  <si>
    <t>Average of 6</t>
  </si>
  <si>
    <t>As-shipped with JST &amp; XH</t>
  </si>
  <si>
    <t>NanoTech 2S 45C 300</t>
  </si>
  <si>
    <t>65.97g AUW, includes added 100mA LED and battery</t>
  </si>
  <si>
    <t>Tiny Ant ESC, 2S</t>
  </si>
  <si>
    <t>Thinner PCB than RS6A</t>
  </si>
  <si>
    <t>ESCs</t>
  </si>
  <si>
    <t>Flight Controllers</t>
  </si>
  <si>
    <t>Cameras and Transmitters</t>
  </si>
  <si>
    <t>Nano-Tech 180mAH 25C 2S</t>
  </si>
  <si>
    <t>Hubsan-Style 3-Blade</t>
  </si>
  <si>
    <t>46mm/for 1mm shaft</t>
  </si>
  <si>
    <t>Furious PicoBlx F3 FC</t>
  </si>
  <si>
    <t>Bare, not a clone</t>
  </si>
  <si>
    <t>AXC Halo, RX1105B motors, FPV, Buzzer, No battery</t>
  </si>
  <si>
    <t>Furious 1935-4 Props, no screws</t>
  </si>
  <si>
    <t>Measured, all stock hardware</t>
  </si>
  <si>
    <t>AXC Halo, RX1105B motors, FPV, Buzzer, w/Battery</t>
  </si>
  <si>
    <t>RX1105B</t>
  </si>
  <si>
    <t>Stock frame with FPV and buzzer, Furious 1935 props (no screws)</t>
  </si>
  <si>
    <t>105.83g AUW w/battery, some drift in level modes</t>
  </si>
  <si>
    <t>AXC Halo</t>
  </si>
  <si>
    <t>10,000Kv, 1.5mm shaft</t>
  </si>
  <si>
    <t>BE1102</t>
  </si>
  <si>
    <t>4X BE1102 M2X5mm SHCS</t>
  </si>
  <si>
    <t>As shipped with motor</t>
  </si>
  <si>
    <t>4X BE1102 M2X4mm Flat Head Screws</t>
  </si>
  <si>
    <t>BR1106</t>
  </si>
  <si>
    <t>3,800Kv, 1.5mm shaft</t>
  </si>
  <si>
    <t>stock wires, no hardware</t>
  </si>
  <si>
    <t>RACERSTAR BR1106-3800</t>
  </si>
  <si>
    <t>Home thrust stand, January 31, 2017</t>
  </si>
  <si>
    <t>Motor: Racerstar BR1106 3,800 Kv, Power Supply 11.1V</t>
  </si>
  <si>
    <t>Prop: RX2535 4-Blade cut down to 1.9"</t>
  </si>
  <si>
    <t>Home thrust stand, February 1, 2017</t>
  </si>
  <si>
    <t>Prop: 3-Blade LadyBird Style 56mm</t>
  </si>
  <si>
    <t>Prop: RX2535  4-blade Cut to 1.9"</t>
  </si>
  <si>
    <t>Has eight attach points</t>
  </si>
  <si>
    <t>Appears fairly strong, printed</t>
  </si>
  <si>
    <t>DYS BE1102-10000</t>
  </si>
  <si>
    <t>Motor: DYS BE1102 10,000 Kv, Power Supply 3.7V</t>
  </si>
  <si>
    <t>BG PicoBlx Clone</t>
  </si>
  <si>
    <t>Clone</t>
  </si>
  <si>
    <t>Racerstar A1S ESC</t>
  </si>
  <si>
    <t>Same as old XP3A/DP3A/MX3A</t>
  </si>
  <si>
    <t>New, lighter version</t>
  </si>
  <si>
    <t>Printed</t>
  </si>
  <si>
    <t>Q85 Prop Guards/Ducts, Set of Four, New</t>
  </si>
  <si>
    <t>Q85 Prop Guards/Ducts, Set of Four, Original</t>
  </si>
  <si>
    <t>Original full version</t>
  </si>
  <si>
    <t>PFG-110</t>
  </si>
  <si>
    <t>Tiny Whoop/E010/Inductrix</t>
  </si>
  <si>
    <t>Usable on BE1102, BR1106</t>
  </si>
  <si>
    <t>Brushed</t>
  </si>
  <si>
    <t>Brushless</t>
  </si>
  <si>
    <t>1S</t>
  </si>
  <si>
    <t>2S</t>
  </si>
  <si>
    <t>3S</t>
  </si>
  <si>
    <t>Tomoquads Swift</t>
  </si>
  <si>
    <t>Swift base frame</t>
  </si>
  <si>
    <t>No prop guard or camera mount</t>
  </si>
  <si>
    <t>Swift simple camera mount</t>
  </si>
  <si>
    <t>Swift full protection camera mount</t>
  </si>
  <si>
    <t>Swift prop guard, full</t>
  </si>
  <si>
    <t>Swift prop guard mounting screws (4), self tapping</t>
  </si>
  <si>
    <t>Attaches just outside motor</t>
  </si>
  <si>
    <t>Swift spacers not needed when using prop guard (4)</t>
  </si>
  <si>
    <t>Subtract from prop guard mount</t>
  </si>
  <si>
    <t>Quattrovolante Q85</t>
  </si>
  <si>
    <t>Inductrix main frame</t>
  </si>
  <si>
    <t>Q85 base frame</t>
  </si>
  <si>
    <t>Q85 simple camera mount</t>
  </si>
  <si>
    <t>Q85 pod camera mount</t>
  </si>
  <si>
    <t>Measured, average of 4</t>
  </si>
  <si>
    <t>Inductrix Rx and Controller</t>
  </si>
  <si>
    <t>BeeBrain Rx and Controller (for Inductrix frame)</t>
  </si>
  <si>
    <t>Alien Wii Rx and Controller</t>
  </si>
  <si>
    <t>Quanum/Scisky Cleanflight Rx and Controller</t>
  </si>
  <si>
    <t>Tomoquads Mikro70</t>
  </si>
  <si>
    <t>Mikro70 base frame</t>
  </si>
  <si>
    <t>No prop guards available</t>
  </si>
  <si>
    <t>Dead cat style, measured</t>
  </si>
  <si>
    <t>Mikro70 simple camera mount</t>
  </si>
  <si>
    <t>With mounting screws</t>
  </si>
  <si>
    <t>Total with full protection mount and guards</t>
  </si>
  <si>
    <t>Calculated</t>
  </si>
  <si>
    <t>21.25g with simple camera mnt.</t>
  </si>
  <si>
    <t>11.5g total, no guards</t>
  </si>
  <si>
    <t>Total with camera pod and prop guards</t>
  </si>
  <si>
    <t>18.13g with simple camera mnt.</t>
  </si>
  <si>
    <t>Home thrust stand, February 5, 2017</t>
  </si>
  <si>
    <t>Motor: DYS BE1102 10,000 Kv, Power Supply 7.4V</t>
  </si>
  <si>
    <t>Prop: Furious 1935 4-blade cut to ~40mm</t>
  </si>
  <si>
    <t>The graph compares the DYS BE1102 to the Racerstar BR1103. Very similar performance although it looks like the BR1103 may have a slightly higher Kv. Operation of the BE1102 was noticeably smoother</t>
  </si>
  <si>
    <t>82.39g AUW, includes added 100mA LED and battery</t>
  </si>
  <si>
    <t>Put on newer light ducts, Furious 1935 props, fly til steady beeps</t>
  </si>
  <si>
    <t>NanoTech 3S 65C 450</t>
  </si>
  <si>
    <t>126.55g AUW w/battery, lots of "punch", stable</t>
  </si>
  <si>
    <t>Flex RC Pico Owl Light Edition</t>
  </si>
  <si>
    <t>Pico Owl Light Edition base frame</t>
  </si>
  <si>
    <t>Pico Owl Light Edition camera mount</t>
  </si>
  <si>
    <t>Pico Owl light Edition  prop guards/ducts</t>
  </si>
  <si>
    <t>Printed Nylon, Measured</t>
  </si>
  <si>
    <t>Includes M3 nylon mounts</t>
  </si>
  <si>
    <t>With Nylon mounts for ESC, FC</t>
  </si>
  <si>
    <t>2mm CF, Measured</t>
  </si>
  <si>
    <t>1.5mm CF</t>
  </si>
  <si>
    <t>Pico Owl LE, BR1103 motors, FPV, Buzzer, w/Battery</t>
  </si>
  <si>
    <t>Pico Owl LE, BR1103 motors, FPV, Buzzer, No battery</t>
  </si>
  <si>
    <t>Measured, with prop guard</t>
  </si>
  <si>
    <t>Pico Owl LE</t>
  </si>
  <si>
    <t>With camera, buzzer, light edition prop guard, fly til steady beeps</t>
  </si>
  <si>
    <t>78.88g AUW, Furious 1935 4-blade props</t>
  </si>
  <si>
    <t>With full-protection camera mount, regular prop guard</t>
  </si>
  <si>
    <t>84.48g AUW, Furious 2035 props, fly til steady beeps</t>
  </si>
  <si>
    <t>Tomoquads Swift, BR1103, FPV, Buzzer, w/Battery</t>
  </si>
  <si>
    <t>Tomoquads Swift, BR1103, FPV, Buzzer, No Battery</t>
  </si>
  <si>
    <t>Furious 2035-4, regular prop guard</t>
  </si>
  <si>
    <t>84.75g AUW, Furious 2035 props, fly til steady beeps</t>
  </si>
  <si>
    <t>DYS 2030 3-Blade (w/o mounting screws)</t>
  </si>
  <si>
    <t>Furious 2035 4-blade</t>
  </si>
  <si>
    <t>Furious 1935 4-blade</t>
  </si>
  <si>
    <t>New Al hdw., DYS2030 cut 1.9, w/screws</t>
  </si>
  <si>
    <t>Stock frame with FPV and buzzer, Cut DYS 2030 props (no screws)</t>
  </si>
  <si>
    <t>Frame with new AL hardware, cut DYS props w/Al screws</t>
  </si>
  <si>
    <t>101.29g AUW w/battery</t>
  </si>
  <si>
    <t>Also needs 2 tie wraps and/or hot glue</t>
  </si>
  <si>
    <t>Home thrust stand, March 5, 2017</t>
  </si>
  <si>
    <t>Prop: Racerstar 1535 4-Blade 38mm</t>
  </si>
  <si>
    <t>Prop: HQProp 3030 2-Blade cut 40mm</t>
  </si>
  <si>
    <t>Prop: Hubsan 3-Blade cut 40mm</t>
  </si>
  <si>
    <t>Prop: Furious FPV 45mm 2-Blade cut 40mm</t>
  </si>
  <si>
    <t>Notes:</t>
  </si>
  <si>
    <t xml:space="preserve"> - Very, very loud!</t>
  </si>
  <si>
    <t xml:space="preserve"> - Stuttering at some mid throttle settings</t>
  </si>
  <si>
    <t>Prop: Furious 2035 4-Blade cut 39mm</t>
  </si>
  <si>
    <t>Prop: Rakon 40mm 3-Blade</t>
  </si>
  <si>
    <t>No idea why the current and thrust are so much lower than a 40mm cut version of the same prop. This is a different motor with possibly lower performance.</t>
  </si>
  <si>
    <t>This test needs to be repeated/verified</t>
  </si>
  <si>
    <t>Swirlie</t>
  </si>
  <si>
    <t>BR1103-1000</t>
  </si>
  <si>
    <t>58.15g AUW, Hubsan 3-blade cut 40mm, fly till drops</t>
  </si>
  <si>
    <t>With camera and printed prop guard, soft FC mount, no buzzer</t>
  </si>
  <si>
    <t>Hubsan 3-blade cut 40mm, printed PG</t>
  </si>
  <si>
    <t>Winderwonderworks Swirlie, BR1103, FPV, No buzzer</t>
  </si>
  <si>
    <t>Nano-Tech 2S 45C 300mAH</t>
  </si>
  <si>
    <t>RPM approximately 47,600</t>
  </si>
  <si>
    <t>RPM approximately 54,300</t>
  </si>
  <si>
    <t>RPM approximately 47,800</t>
  </si>
  <si>
    <t>Home thrust stand, March 10, 2017</t>
  </si>
  <si>
    <t>Prop: Racerstar 1535 4-Blade (38mm)</t>
  </si>
  <si>
    <t>Prop: Rakon 3-Blade 40mm</t>
  </si>
  <si>
    <t>Home thrust stand, March 15, 2017</t>
  </si>
  <si>
    <t>Prop: Hubsan 3-Blade cut 35mm</t>
  </si>
  <si>
    <t>cut 40mm/drilled 1.45mm</t>
  </si>
  <si>
    <t>Rakon 3-Blade (FatBee replacement)</t>
  </si>
  <si>
    <t>Specified 40mm, actual 38.4mm</t>
  </si>
  <si>
    <t>Measured/ set of four</t>
  </si>
  <si>
    <t>58.67g AUW, Hubsan 3-blade cut 40mm, fly til drops</t>
  </si>
  <si>
    <t>59.40g AUW, Rakon 3-blade 40mm, fly til drops</t>
  </si>
  <si>
    <t>With motor change, less "sprightly", flies very Whoop-like</t>
  </si>
  <si>
    <t>With prop change, much more punch compared to Hubsan props</t>
  </si>
  <si>
    <t>Home thrust stand, March 20, 2017</t>
  </si>
  <si>
    <t>Motor: Racerstar BR1103(L2) 8,000 Kv, Power Supply 7.4V</t>
  </si>
  <si>
    <t>Home thrust stand, March 21, 2017</t>
  </si>
  <si>
    <t>Motor: Racerstar BR1103(L3) 8,000 Kv, Power Supply 7.4V</t>
  </si>
  <si>
    <t>Note:
Motor is from different lot (L3) than previously tested two. Tests almost identical to lot two (L2).</t>
  </si>
  <si>
    <t>Note:
Motor is from different lot (L2( than previously tested one.</t>
  </si>
  <si>
    <t>Home thrust stand, March 26, 2017</t>
  </si>
  <si>
    <t>Prop: Furious 0208 2-Blade 45mm</t>
  </si>
  <si>
    <t>Prop: Racerstar 2035 4-blade Cut to 1.9"</t>
  </si>
  <si>
    <t>Note:
 - Using Racerstar A1S 3A 1S ESC, damped light OFF
 - Operates below 2.2V
 - Could not force into destructive short mode</t>
  </si>
  <si>
    <t>Note:
 - Using Racerstar A1S 3A 1S ESC
 - Damped light ON</t>
  </si>
  <si>
    <t>Note:
 - Using Racerstar RS6A V2 BB2 ESC</t>
  </si>
  <si>
    <t>BLHeli_S</t>
  </si>
  <si>
    <t>A1S Damped Light ON</t>
  </si>
  <si>
    <t>A1S Damped Light OFF</t>
  </si>
  <si>
    <t>Latest BR1103 8000Kv as of 3/29/2017</t>
  </si>
  <si>
    <t>Stock wires, no hardware, average of 4</t>
  </si>
  <si>
    <t>Racerstar BR1103b, has screw prop mounting</t>
  </si>
  <si>
    <t>10,000 Kv, 1.5mm shaft</t>
  </si>
  <si>
    <t>Racerstar BR0703-10000</t>
  </si>
  <si>
    <t>Home thrust stand, April 2, 2017</t>
  </si>
  <si>
    <t>Motor: Racerstar BR0703 10,000 Kv, Power Supply 7.4V</t>
  </si>
  <si>
    <t>Prop:Gemfan 50mm 2-Blade</t>
  </si>
  <si>
    <t>Prop: Inductrix Standard 4-Blade</t>
  </si>
  <si>
    <t>Prop: Fatbee 40mm 4-Blade</t>
  </si>
  <si>
    <t>Prop: Hubsan 55mm 2-Blade</t>
  </si>
  <si>
    <t>Home thrust stand, April 4, 2017</t>
  </si>
  <si>
    <t>Prop: Hubsan Style 3-Blade</t>
  </si>
  <si>
    <t>Motor: Racerstar BR0703 10,000 Kv, Power Supply 3.7V</t>
  </si>
  <si>
    <t>Prop: Parrot 2-Blade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</si>
</sst>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000"/>
    <numFmt numFmtId="167" formatCode="0.0000"/>
  </numFmts>
  <fonts count="12"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u/>
      <sz val="12"/>
      <color theme="1"/>
      <name val="Calibri"/>
      <family val="2"/>
      <scheme val="minor"/>
    </font>
    <font>
      <b/>
      <i/>
      <sz val="11"/>
      <color theme="1"/>
      <name val="Calibri"/>
      <family val="2"/>
      <scheme val="minor"/>
    </font>
    <font>
      <b/>
      <i/>
      <sz val="12"/>
      <color theme="1"/>
      <name val="Calibri"/>
      <family val="2"/>
      <scheme val="minor"/>
    </font>
    <font>
      <b/>
      <sz val="11"/>
      <color theme="1"/>
      <name val="Calibri"/>
      <family val="2"/>
      <scheme val="minor"/>
    </font>
    <font>
      <sz val="11"/>
      <color rgb="FF006100"/>
      <name val="Calibri"/>
      <family val="2"/>
      <scheme val="minor"/>
    </font>
    <font>
      <sz val="11"/>
      <color rgb="FF9C6500"/>
      <name val="Calibri"/>
      <family val="2"/>
      <scheme val="minor"/>
    </font>
    <font>
      <b/>
      <i/>
      <u/>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theme="1" tint="0.499984740745262"/>
        <bgColor indexed="64"/>
      </patternFill>
    </fill>
    <fill>
      <patternFill patternType="solid">
        <fgColor rgb="FFC6EFCE"/>
      </patternFill>
    </fill>
    <fill>
      <patternFill patternType="solid">
        <fgColor rgb="FFFFEB9C"/>
      </patternFill>
    </fill>
    <fill>
      <patternFill patternType="solid">
        <fgColor theme="0" tint="-0.34998626667073579"/>
        <bgColor indexed="64"/>
      </patternFill>
    </fill>
    <fill>
      <patternFill patternType="solid">
        <fgColor theme="0"/>
        <bgColor indexed="64"/>
      </patternFill>
    </fill>
  </fills>
  <borders count="3">
    <border>
      <left/>
      <right/>
      <top/>
      <bottom/>
      <diagonal/>
    </border>
    <border>
      <left/>
      <right/>
      <top/>
      <bottom style="medium">
        <color auto="1"/>
      </bottom>
      <diagonal/>
    </border>
    <border>
      <left/>
      <right/>
      <top/>
      <bottom style="thin">
        <color auto="1"/>
      </bottom>
      <diagonal/>
    </border>
  </borders>
  <cellStyleXfs count="3">
    <xf numFmtId="0" fontId="0" fillId="0" borderId="0"/>
    <xf numFmtId="0" fontId="9" fillId="6" borderId="0" applyNumberFormat="0" applyBorder="0" applyAlignment="0" applyProtection="0"/>
    <xf numFmtId="0" fontId="10" fillId="7" borderId="0" applyNumberFormat="0" applyBorder="0" applyAlignment="0" applyProtection="0"/>
  </cellStyleXfs>
  <cellXfs count="195">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xf>
    <xf numFmtId="0" fontId="0" fillId="0" borderId="0" xfId="0" applyAlignment="1">
      <alignment horizontal="left"/>
    </xf>
    <xf numFmtId="0" fontId="2" fillId="0" borderId="1" xfId="0" applyFont="1" applyBorder="1" applyAlignment="1">
      <alignment horizontal="right"/>
    </xf>
    <xf numFmtId="0" fontId="2" fillId="0" borderId="1" xfId="0" applyFont="1" applyBorder="1" applyAlignment="1">
      <alignment horizontal="center"/>
    </xf>
    <xf numFmtId="14" fontId="0" fillId="0" borderId="0" xfId="0" applyNumberFormat="1" applyAlignment="1">
      <alignment horizontal="center"/>
    </xf>
    <xf numFmtId="0" fontId="0" fillId="0" borderId="0" xfId="0" applyAlignment="1">
      <alignment horizontal="left" wrapText="1"/>
    </xf>
    <xf numFmtId="2" fontId="0" fillId="0" borderId="0" xfId="0" applyNumberFormat="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3" fillId="0" borderId="0" xfId="0" applyFont="1"/>
    <xf numFmtId="0" fontId="3" fillId="0" borderId="0" xfId="0" applyFont="1" applyAlignment="1"/>
    <xf numFmtId="0" fontId="0" fillId="0" borderId="0" xfId="0" applyAlignment="1">
      <alignment horizontal="center"/>
    </xf>
    <xf numFmtId="0" fontId="5" fillId="0" borderId="0" xfId="0" applyFont="1" applyAlignment="1">
      <alignment horizontal="center"/>
    </xf>
    <xf numFmtId="0" fontId="2" fillId="0" borderId="0" xfId="0" applyFont="1"/>
    <xf numFmtId="0" fontId="6" fillId="0" borderId="0" xfId="0" applyFont="1"/>
    <xf numFmtId="1" fontId="0" fillId="0" borderId="0" xfId="0" applyNumberFormat="1" applyAlignment="1">
      <alignment horizontal="center"/>
    </xf>
    <xf numFmtId="1" fontId="0" fillId="2" borderId="0" xfId="0" applyNumberFormat="1" applyFill="1" applyAlignment="1">
      <alignment horizontal="center"/>
    </xf>
    <xf numFmtId="1" fontId="0" fillId="3" borderId="0" xfId="0" applyNumberFormat="1" applyFill="1" applyAlignment="1">
      <alignment horizontal="center"/>
    </xf>
    <xf numFmtId="1" fontId="0" fillId="4" borderId="0" xfId="0" applyNumberFormat="1" applyFill="1" applyAlignment="1">
      <alignment horizontal="center"/>
    </xf>
    <xf numFmtId="0" fontId="0" fillId="0" borderId="0" xfId="0" applyAlignment="1">
      <alignment horizontal="center"/>
    </xf>
    <xf numFmtId="2" fontId="0" fillId="0" borderId="0" xfId="0" applyNumberFormat="1" applyFill="1" applyBorder="1" applyAlignment="1">
      <alignment horizontal="center"/>
    </xf>
    <xf numFmtId="165" fontId="0" fillId="0" borderId="0" xfId="0" applyNumberFormat="1" applyFill="1" applyBorder="1" applyAlignment="1">
      <alignment horizontal="center"/>
    </xf>
    <xf numFmtId="0" fontId="0" fillId="0" borderId="0" xfId="0"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xf>
    <xf numFmtId="0" fontId="8" fillId="0" borderId="2" xfId="0" applyFont="1" applyBorder="1"/>
    <xf numFmtId="0" fontId="8" fillId="0" borderId="2" xfId="0" applyFont="1" applyBorder="1" applyAlignment="1">
      <alignment horizontal="center"/>
    </xf>
    <xf numFmtId="0" fontId="0" fillId="5" borderId="0" xfId="0" applyFill="1" applyAlignment="1">
      <alignment horizontal="center"/>
    </xf>
    <xf numFmtId="0" fontId="6" fillId="0" borderId="0" xfId="0" applyFont="1" applyAlignment="1">
      <alignment horizontal="center"/>
    </xf>
    <xf numFmtId="0" fontId="0" fillId="0" borderId="0" xfId="0" applyAlignment="1">
      <alignment horizontal="center"/>
    </xf>
    <xf numFmtId="0" fontId="9" fillId="6" borderId="0" xfId="1"/>
    <xf numFmtId="0" fontId="9" fillId="6" borderId="0" xfId="1" applyAlignment="1">
      <alignment horizontal="center"/>
    </xf>
    <xf numFmtId="2" fontId="9" fillId="6" borderId="0" xfId="1" applyNumberFormat="1" applyAlignment="1">
      <alignment horizontal="center"/>
    </xf>
    <xf numFmtId="0" fontId="10" fillId="7" borderId="0" xfId="2"/>
    <xf numFmtId="0" fontId="10" fillId="7" borderId="0" xfId="2" applyAlignment="1">
      <alignment horizontal="center"/>
    </xf>
    <xf numFmtId="2" fontId="10" fillId="7" borderId="0" xfId="2" applyNumberFormat="1" applyAlignment="1">
      <alignment horizontal="center"/>
    </xf>
    <xf numFmtId="0" fontId="10" fillId="8" borderId="0" xfId="2"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right"/>
    </xf>
    <xf numFmtId="0" fontId="0" fillId="0" borderId="0" xfId="0" applyAlignment="1">
      <alignment horizontal="center"/>
    </xf>
    <xf numFmtId="0" fontId="0" fillId="5"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right"/>
    </xf>
    <xf numFmtId="0" fontId="0" fillId="0" borderId="0" xfId="0" applyAlignment="1">
      <alignment horizontal="center"/>
    </xf>
    <xf numFmtId="165"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right"/>
    </xf>
    <xf numFmtId="0" fontId="0" fillId="0" borderId="0" xfId="0" applyAlignment="1">
      <alignment horizontal="right"/>
    </xf>
    <xf numFmtId="0" fontId="0" fillId="0" borderId="0" xfId="0" applyAlignment="1">
      <alignment horizontal="right"/>
    </xf>
    <xf numFmtId="0" fontId="0" fillId="0" borderId="0" xfId="0" applyAlignment="1">
      <alignment horizontal="right"/>
    </xf>
    <xf numFmtId="0" fontId="0" fillId="0" borderId="0" xfId="0" applyAlignment="1">
      <alignment horizontal="center"/>
    </xf>
    <xf numFmtId="0" fontId="0" fillId="0" borderId="0" xfId="0" applyAlignment="1">
      <alignment horizontal="right"/>
    </xf>
    <xf numFmtId="0" fontId="0" fillId="0" borderId="0" xfId="0" applyAlignment="1">
      <alignment vertical="top"/>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8" fillId="0" borderId="0" xfId="0" applyFont="1" applyAlignment="1">
      <alignment horizontal="center"/>
    </xf>
    <xf numFmtId="1" fontId="0" fillId="0" borderId="0" xfId="0" applyNumberFormat="1"/>
    <xf numFmtId="167" fontId="0" fillId="0" borderId="0" xfId="0" applyNumberFormat="1" applyAlignment="1">
      <alignment horizontal="center"/>
    </xf>
    <xf numFmtId="167" fontId="0" fillId="0" borderId="0" xfId="0" applyNumberFormat="1"/>
    <xf numFmtId="3" fontId="0" fillId="0" borderId="0" xfId="0" applyNumberFormat="1" applyAlignment="1">
      <alignment horizontal="center"/>
    </xf>
    <xf numFmtId="3" fontId="0" fillId="0" borderId="0" xfId="0" applyNumberFormat="1"/>
    <xf numFmtId="0" fontId="0" fillId="0" borderId="0" xfId="0" applyAlignment="1">
      <alignment horizontal="center"/>
    </xf>
    <xf numFmtId="0" fontId="3" fillId="0" borderId="0" xfId="0" applyFont="1" applyAlignment="1"/>
    <xf numFmtId="0" fontId="0" fillId="0" borderId="0" xfId="0" applyAlignment="1">
      <alignment horizontal="left"/>
    </xf>
    <xf numFmtId="0" fontId="8" fillId="9" borderId="0" xfId="0" applyFont="1" applyFill="1"/>
    <xf numFmtId="0" fontId="0" fillId="0" borderId="0" xfId="0" applyAlignment="1">
      <alignment horizontal="center"/>
    </xf>
    <xf numFmtId="0" fontId="0" fillId="0" borderId="0" xfId="0" applyAlignment="1">
      <alignment horizontal="center"/>
    </xf>
    <xf numFmtId="0" fontId="3" fillId="0" borderId="0" xfId="0" applyFont="1" applyAlignment="1"/>
    <xf numFmtId="0" fontId="3" fillId="0" borderId="0" xfId="0" applyFont="1" applyAlignment="1"/>
    <xf numFmtId="0" fontId="0" fillId="0" borderId="0" xfId="0" applyFill="1"/>
    <xf numFmtId="0" fontId="3" fillId="0" borderId="0" xfId="0" applyFont="1" applyAlignment="1"/>
    <xf numFmtId="0" fontId="3" fillId="0" borderId="0" xfId="0" applyFont="1" applyAlignment="1"/>
    <xf numFmtId="0" fontId="3" fillId="0" borderId="0" xfId="0" applyFont="1" applyAlignment="1"/>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3" fillId="0" borderId="0" xfId="0" applyFont="1" applyAlignment="1"/>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3" fillId="0" borderId="0" xfId="0" applyFont="1" applyAlignment="1"/>
    <xf numFmtId="0" fontId="3" fillId="0" borderId="0" xfId="0" applyFont="1" applyAlignment="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3" fillId="0" borderId="0" xfId="0" applyFont="1" applyAlignment="1"/>
    <xf numFmtId="0" fontId="11" fillId="0" borderId="0" xfId="0" applyFont="1"/>
    <xf numFmtId="0" fontId="0" fillId="0" borderId="0" xfId="0" applyFont="1"/>
    <xf numFmtId="0" fontId="3" fillId="0" borderId="0" xfId="0" applyFont="1" applyAlignment="1"/>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6" fillId="0" borderId="0" xfId="0" applyFont="1" applyAlignment="1">
      <alignment horizontal="center"/>
    </xf>
    <xf numFmtId="0" fontId="0" fillId="0" borderId="0" xfId="0" applyAlignment="1">
      <alignment horizontal="right"/>
    </xf>
    <xf numFmtId="0" fontId="0" fillId="0" borderId="0" xfId="0" applyFont="1" applyAlignment="1">
      <alignment horizontal="center"/>
    </xf>
    <xf numFmtId="0" fontId="3" fillId="0" borderId="0" xfId="0" applyFont="1" applyAlignment="1"/>
    <xf numFmtId="2" fontId="0" fillId="0" borderId="0" xfId="0" applyNumberFormat="1" applyAlignment="1">
      <alignment horizontal="left"/>
    </xf>
    <xf numFmtId="0" fontId="0" fillId="0" borderId="0" xfId="0" applyAlignment="1">
      <alignment horizontal="center"/>
    </xf>
    <xf numFmtId="0" fontId="3" fillId="0" borderId="0" xfId="0" applyFont="1" applyAlignment="1"/>
    <xf numFmtId="2" fontId="0" fillId="0" borderId="0" xfId="0" applyNumberFormat="1" applyAlignment="1">
      <alignment horizontal="left"/>
    </xf>
    <xf numFmtId="0" fontId="3" fillId="0" borderId="0" xfId="0" applyFont="1" applyAlignment="1"/>
    <xf numFmtId="0" fontId="0" fillId="0" borderId="0" xfId="0" applyAlignment="1">
      <alignment horizontal="center"/>
    </xf>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0" fillId="0" borderId="0" xfId="0" applyAlignment="1">
      <alignment horizontal="center"/>
    </xf>
    <xf numFmtId="0" fontId="6" fillId="0" borderId="0" xfId="0" applyFont="1" applyAlignment="1"/>
    <xf numFmtId="0" fontId="3" fillId="0" borderId="0" xfId="0" applyFont="1" applyAlignment="1"/>
    <xf numFmtId="0" fontId="0" fillId="0" borderId="0" xfId="0" applyAlignment="1"/>
    <xf numFmtId="0" fontId="3" fillId="0" borderId="0" xfId="0" applyFont="1" applyAlignment="1">
      <alignment horizontal="center"/>
    </xf>
    <xf numFmtId="2" fontId="0" fillId="0" borderId="0" xfId="0" applyNumberFormat="1" applyAlignment="1">
      <alignment horizontal="left" vertical="top" wrapText="1"/>
    </xf>
    <xf numFmtId="0" fontId="0" fillId="0" borderId="0" xfId="0" applyAlignment="1">
      <alignment horizontal="left" vertical="top" wrapText="1"/>
    </xf>
    <xf numFmtId="2" fontId="0" fillId="0" borderId="0" xfId="0" applyNumberFormat="1" applyAlignment="1">
      <alignment horizontal="left"/>
    </xf>
    <xf numFmtId="0" fontId="0" fillId="0" borderId="0" xfId="0" applyAlignment="1">
      <alignment horizontal="left"/>
    </xf>
    <xf numFmtId="2" fontId="6" fillId="0" borderId="0" xfId="0" applyNumberFormat="1" applyFont="1" applyAlignment="1">
      <alignment horizontal="center"/>
    </xf>
    <xf numFmtId="2" fontId="0" fillId="0" borderId="0" xfId="0" quotePrefix="1" applyNumberFormat="1" applyAlignment="1">
      <alignment horizontal="left"/>
    </xf>
    <xf numFmtId="49" fontId="0" fillId="0" borderId="0" xfId="0" applyNumberFormat="1" applyAlignment="1">
      <alignment horizontal="center" vertical="center" wrapText="1"/>
    </xf>
    <xf numFmtId="0" fontId="0" fillId="0" borderId="0" xfId="0" applyAlignment="1">
      <alignment wrapText="1"/>
    </xf>
    <xf numFmtId="2" fontId="0" fillId="0" borderId="0" xfId="0" applyNumberFormat="1" applyAlignment="1">
      <alignment horizontal="left" wrapText="1"/>
    </xf>
    <xf numFmtId="49" fontId="0" fillId="0" borderId="0" xfId="0" applyNumberFormat="1" applyAlignment="1">
      <alignment horizontal="center" wrapText="1"/>
    </xf>
    <xf numFmtId="2" fontId="0" fillId="0" borderId="0" xfId="0" applyNumberFormat="1" applyAlignment="1">
      <alignment horizontal="center" wrapText="1"/>
    </xf>
    <xf numFmtId="0" fontId="0" fillId="0" borderId="0" xfId="0" applyAlignment="1">
      <alignment vertical="top" wrapText="1"/>
    </xf>
    <xf numFmtId="0" fontId="4" fillId="0" borderId="0" xfId="0" applyFont="1" applyAlignment="1">
      <alignment horizontal="center"/>
    </xf>
    <xf numFmtId="49" fontId="0" fillId="0" borderId="0" xfId="0" applyNumberFormat="1" applyAlignment="1">
      <alignment horizontal="left" vertical="top" wrapText="1"/>
    </xf>
    <xf numFmtId="49" fontId="0" fillId="0" borderId="0" xfId="0" applyNumberFormat="1" applyAlignment="1">
      <alignment horizontal="left" vertical="top"/>
    </xf>
    <xf numFmtId="0" fontId="1" fillId="0" borderId="0" xfId="0" applyFont="1" applyAlignment="1">
      <alignment horizontal="center"/>
    </xf>
    <xf numFmtId="0" fontId="6" fillId="0" borderId="0" xfId="0" applyFont="1" applyAlignment="1">
      <alignment horizontal="center" wrapText="1"/>
    </xf>
    <xf numFmtId="166" fontId="7" fillId="0" borderId="0" xfId="0" applyNumberFormat="1" applyFont="1" applyAlignment="1">
      <alignment horizontal="center"/>
    </xf>
    <xf numFmtId="0" fontId="6" fillId="0" borderId="0" xfId="0" applyFont="1" applyAlignment="1">
      <alignment horizontal="center"/>
    </xf>
    <xf numFmtId="0" fontId="0" fillId="0" borderId="0" xfId="0" applyAlignment="1">
      <alignment horizontal="right"/>
    </xf>
    <xf numFmtId="49" fontId="7"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applyFont="1" applyBorder="1"/>
    <xf numFmtId="0" fontId="0" fillId="0" borderId="0" xfId="0" applyBorder="1"/>
    <xf numFmtId="0" fontId="2" fillId="0" borderId="0" xfId="0" applyFont="1" applyBorder="1" applyAlignment="1">
      <alignment horizontal="center"/>
    </xf>
    <xf numFmtId="2" fontId="0" fillId="0" borderId="0" xfId="0" applyNumberFormat="1" applyBorder="1" applyAlignment="1">
      <alignment horizontal="center"/>
    </xf>
    <xf numFmtId="165" fontId="0" fillId="0" borderId="0" xfId="0" applyNumberFormat="1" applyBorder="1" applyAlignment="1">
      <alignment horizontal="center"/>
    </xf>
    <xf numFmtId="2" fontId="0" fillId="0" borderId="0" xfId="0" applyNumberFormat="1" applyBorder="1"/>
  </cellXfs>
  <cellStyles count="3">
    <cellStyle name="Good" xfId="1" builtinId="26"/>
    <cellStyle name="Neutral" xfId="2" builtinId="2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3" Type="http://schemas.openxmlformats.org/officeDocument/2006/relationships/themeOverride" Target="../theme/themeOverride136.xml"/><Relationship Id="rId2" Type="http://schemas.microsoft.com/office/2011/relationships/chartColorStyle" Target="colors154.xml"/><Relationship Id="rId1" Type="http://schemas.microsoft.com/office/2011/relationships/chartStyle" Target="style154.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'Motor Data'!$C$32</c:f>
              <c:strCache>
                <c:ptCount val="1"/>
                <c:pt idx="0">
                  <c:v>Thrust, 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Data'!$B$33:$B$43</c:f>
              <c:numCache>
                <c:formatCode>0.00</c:formatCode>
                <c:ptCount val="11"/>
                <c:pt idx="0">
                  <c:v>0.15</c:v>
                </c:pt>
                <c:pt idx="1">
                  <c:v>0.21</c:v>
                </c:pt>
                <c:pt idx="2">
                  <c:v>0.26</c:v>
                </c:pt>
                <c:pt idx="3">
                  <c:v>0.31</c:v>
                </c:pt>
                <c:pt idx="4">
                  <c:v>0.45</c:v>
                </c:pt>
                <c:pt idx="5">
                  <c:v>0.48</c:v>
                </c:pt>
                <c:pt idx="6">
                  <c:v>0.56999999999999995</c:v>
                </c:pt>
                <c:pt idx="7">
                  <c:v>0.66</c:v>
                </c:pt>
                <c:pt idx="8">
                  <c:v>0.69</c:v>
                </c:pt>
                <c:pt idx="9">
                  <c:v>0.7</c:v>
                </c:pt>
                <c:pt idx="10">
                  <c:v>0.79</c:v>
                </c:pt>
              </c:numCache>
            </c:numRef>
          </c:xVal>
          <c:yVal>
            <c:numRef>
              <c:f>'Motor Data'!$C$33:$C$43</c:f>
              <c:numCache>
                <c:formatCode>0.0</c:formatCode>
                <c:ptCount val="11"/>
                <c:pt idx="0">
                  <c:v>1.8</c:v>
                </c:pt>
                <c:pt idx="1">
                  <c:v>2.5</c:v>
                </c:pt>
                <c:pt idx="2">
                  <c:v>3.3</c:v>
                </c:pt>
                <c:pt idx="3">
                  <c:v>4.4000000000000004</c:v>
                </c:pt>
                <c:pt idx="4">
                  <c:v>6.3</c:v>
                </c:pt>
                <c:pt idx="5">
                  <c:v>7</c:v>
                </c:pt>
                <c:pt idx="6">
                  <c:v>8.1999999999999993</c:v>
                </c:pt>
                <c:pt idx="7">
                  <c:v>9.9</c:v>
                </c:pt>
                <c:pt idx="8">
                  <c:v>10.3</c:v>
                </c:pt>
                <c:pt idx="9">
                  <c:v>10.7</c:v>
                </c:pt>
                <c:pt idx="10">
                  <c:v>11.8</c:v>
                </c:pt>
              </c:numCache>
            </c:numRef>
          </c:yVal>
          <c:smooth val="0"/>
        </c:ser>
        <c:dLbls>
          <c:showLegendKey val="0"/>
          <c:showVal val="0"/>
          <c:showCatName val="0"/>
          <c:showSerName val="0"/>
          <c:showPercent val="0"/>
          <c:showBubbleSize val="0"/>
        </c:dLbls>
        <c:axId val="194996624"/>
        <c:axId val="194996232"/>
      </c:scatterChart>
      <c:valAx>
        <c:axId val="1949966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96232"/>
        <c:crosses val="autoZero"/>
        <c:crossBetween val="midCat"/>
      </c:valAx>
      <c:valAx>
        <c:axId val="194996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966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Thrust</c:v>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7.6429161745249719E-2"/>
                  <c:y val="-1.907766961764595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Data'!$P$34:$P$37</c:f>
              <c:numCache>
                <c:formatCode>0.00</c:formatCode>
                <c:ptCount val="4"/>
                <c:pt idx="0">
                  <c:v>3.1</c:v>
                </c:pt>
                <c:pt idx="1">
                  <c:v>3.3</c:v>
                </c:pt>
                <c:pt idx="2">
                  <c:v>3.5</c:v>
                </c:pt>
                <c:pt idx="3">
                  <c:v>3.7</c:v>
                </c:pt>
              </c:numCache>
            </c:numRef>
          </c:xVal>
          <c:yVal>
            <c:numRef>
              <c:f>'Motor Data'!$R$34:$R$37</c:f>
              <c:numCache>
                <c:formatCode>0.0</c:formatCode>
                <c:ptCount val="4"/>
                <c:pt idx="0">
                  <c:v>9.1</c:v>
                </c:pt>
                <c:pt idx="1">
                  <c:v>9.8000000000000007</c:v>
                </c:pt>
                <c:pt idx="2">
                  <c:v>11</c:v>
                </c:pt>
                <c:pt idx="3">
                  <c:v>11.8</c:v>
                </c:pt>
              </c:numCache>
            </c:numRef>
          </c:yVal>
          <c:smooth val="0"/>
        </c:ser>
        <c:dLbls>
          <c:showLegendKey val="0"/>
          <c:showVal val="0"/>
          <c:showCatName val="0"/>
          <c:showSerName val="0"/>
          <c:showPercent val="0"/>
          <c:showBubbleSize val="0"/>
        </c:dLbls>
        <c:axId val="477600664"/>
        <c:axId val="477601056"/>
      </c:scatterChart>
      <c:scatterChart>
        <c:scatterStyle val="lineMarker"/>
        <c:varyColors val="0"/>
        <c:ser>
          <c:idx val="0"/>
          <c:order val="0"/>
          <c:tx>
            <c:v>Current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Data'!$P$34:$P$37</c:f>
              <c:numCache>
                <c:formatCode>0.00</c:formatCode>
                <c:ptCount val="4"/>
                <c:pt idx="0">
                  <c:v>3.1</c:v>
                </c:pt>
                <c:pt idx="1">
                  <c:v>3.3</c:v>
                </c:pt>
                <c:pt idx="2">
                  <c:v>3.5</c:v>
                </c:pt>
                <c:pt idx="3">
                  <c:v>3.7</c:v>
                </c:pt>
              </c:numCache>
            </c:numRef>
          </c:xVal>
          <c:yVal>
            <c:numRef>
              <c:f>'Motor Data'!$Q$34:$Q$37</c:f>
              <c:numCache>
                <c:formatCode>0.00</c:formatCode>
                <c:ptCount val="4"/>
                <c:pt idx="0">
                  <c:v>0.63</c:v>
                </c:pt>
                <c:pt idx="1">
                  <c:v>0.68</c:v>
                </c:pt>
                <c:pt idx="2">
                  <c:v>0.75</c:v>
                </c:pt>
                <c:pt idx="3">
                  <c:v>0.8</c:v>
                </c:pt>
              </c:numCache>
            </c:numRef>
          </c:yVal>
          <c:smooth val="0"/>
        </c:ser>
        <c:dLbls>
          <c:showLegendKey val="0"/>
          <c:showVal val="0"/>
          <c:showCatName val="0"/>
          <c:showSerName val="0"/>
          <c:showPercent val="0"/>
          <c:showBubbleSize val="0"/>
        </c:dLbls>
        <c:axId val="477601840"/>
        <c:axId val="477601448"/>
      </c:scatterChart>
      <c:valAx>
        <c:axId val="4776006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1056"/>
        <c:crosses val="autoZero"/>
        <c:crossBetween val="midCat"/>
      </c:valAx>
      <c:valAx>
        <c:axId val="477601056"/>
        <c:scaling>
          <c:orientation val="minMax"/>
          <c:max val="12"/>
          <c:min val="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0664"/>
        <c:crosses val="autoZero"/>
        <c:crossBetween val="midCat"/>
      </c:valAx>
      <c:valAx>
        <c:axId val="477601448"/>
        <c:scaling>
          <c:orientation val="minMax"/>
          <c:max val="0.8"/>
          <c:min val="0.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1840"/>
        <c:crosses val="max"/>
        <c:crossBetween val="midCat"/>
      </c:valAx>
      <c:valAx>
        <c:axId val="477601840"/>
        <c:scaling>
          <c:orientation val="minMax"/>
        </c:scaling>
        <c:delete val="1"/>
        <c:axPos val="b"/>
        <c:numFmt formatCode="0.00" sourceLinked="1"/>
        <c:majorTickMark val="out"/>
        <c:minorTickMark val="none"/>
        <c:tickLblPos val="nextTo"/>
        <c:crossAx val="4776014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Hubsan 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Data'!$B$1815:$B$1823</c:f>
              <c:numCache>
                <c:formatCode>0.00</c:formatCode>
                <c:ptCount val="9"/>
                <c:pt idx="0">
                  <c:v>0.1</c:v>
                </c:pt>
                <c:pt idx="1">
                  <c:v>0.44</c:v>
                </c:pt>
                <c:pt idx="2">
                  <c:v>0.87</c:v>
                </c:pt>
                <c:pt idx="3">
                  <c:v>1.5</c:v>
                </c:pt>
                <c:pt idx="4">
                  <c:v>2.34</c:v>
                </c:pt>
                <c:pt idx="5">
                  <c:v>3.14</c:v>
                </c:pt>
                <c:pt idx="6">
                  <c:v>3.83</c:v>
                </c:pt>
                <c:pt idx="7">
                  <c:v>4.53</c:v>
                </c:pt>
                <c:pt idx="8">
                  <c:v>5.2</c:v>
                </c:pt>
              </c:numCache>
            </c:numRef>
          </c:xVal>
          <c:yVal>
            <c:numRef>
              <c:f>'Motor Data'!$C$1815:$C$1823</c:f>
              <c:numCache>
                <c:formatCode>0.0</c:formatCode>
                <c:ptCount val="9"/>
                <c:pt idx="0">
                  <c:v>2.2000000000000002</c:v>
                </c:pt>
                <c:pt idx="1">
                  <c:v>9.5</c:v>
                </c:pt>
                <c:pt idx="2">
                  <c:v>17</c:v>
                </c:pt>
                <c:pt idx="3">
                  <c:v>26.4</c:v>
                </c:pt>
                <c:pt idx="4">
                  <c:v>38.5</c:v>
                </c:pt>
                <c:pt idx="5">
                  <c:v>47.9</c:v>
                </c:pt>
                <c:pt idx="6">
                  <c:v>56.1</c:v>
                </c:pt>
                <c:pt idx="7">
                  <c:v>61.5</c:v>
                </c:pt>
                <c:pt idx="8">
                  <c:v>66.8</c:v>
                </c:pt>
              </c:numCache>
            </c:numRef>
          </c:yVal>
          <c:smooth val="0"/>
        </c:ser>
        <c:dLbls>
          <c:showLegendKey val="0"/>
          <c:showVal val="0"/>
          <c:showCatName val="0"/>
          <c:showSerName val="0"/>
          <c:showPercent val="0"/>
          <c:showBubbleSize val="0"/>
        </c:dLbls>
        <c:axId val="483802248"/>
        <c:axId val="483802640"/>
      </c:scatterChart>
      <c:valAx>
        <c:axId val="483802248"/>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2640"/>
        <c:crosses val="autoZero"/>
        <c:crossBetween val="midCat"/>
      </c:valAx>
      <c:valAx>
        <c:axId val="483802640"/>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224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DYS 2030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Data'!$B$1835:$B$1846</c:f>
              <c:numCache>
                <c:formatCode>0.00</c:formatCode>
                <c:ptCount val="12"/>
                <c:pt idx="0">
                  <c:v>0.11</c:v>
                </c:pt>
                <c:pt idx="1">
                  <c:v>0.56999999999999995</c:v>
                </c:pt>
                <c:pt idx="2">
                  <c:v>1.1000000000000001</c:v>
                </c:pt>
                <c:pt idx="3">
                  <c:v>1.64</c:v>
                </c:pt>
                <c:pt idx="4">
                  <c:v>2.0299999999999998</c:v>
                </c:pt>
                <c:pt idx="5">
                  <c:v>2.46</c:v>
                </c:pt>
                <c:pt idx="6">
                  <c:v>2.94</c:v>
                </c:pt>
                <c:pt idx="7">
                  <c:v>3.81</c:v>
                </c:pt>
                <c:pt idx="8">
                  <c:v>4.2699999999999996</c:v>
                </c:pt>
                <c:pt idx="9">
                  <c:v>4.87</c:v>
                </c:pt>
                <c:pt idx="10">
                  <c:v>5.38</c:v>
                </c:pt>
                <c:pt idx="11">
                  <c:v>5.71</c:v>
                </c:pt>
              </c:numCache>
            </c:numRef>
          </c:xVal>
          <c:yVal>
            <c:numRef>
              <c:f>'Motor Data'!$C$1835:$C$1846</c:f>
              <c:numCache>
                <c:formatCode>0.0</c:formatCode>
                <c:ptCount val="12"/>
                <c:pt idx="0">
                  <c:v>2.6</c:v>
                </c:pt>
                <c:pt idx="1">
                  <c:v>12.9</c:v>
                </c:pt>
                <c:pt idx="2">
                  <c:v>21.5</c:v>
                </c:pt>
                <c:pt idx="3">
                  <c:v>29.5</c:v>
                </c:pt>
                <c:pt idx="4">
                  <c:v>34.5</c:v>
                </c:pt>
                <c:pt idx="5">
                  <c:v>40.4</c:v>
                </c:pt>
                <c:pt idx="6">
                  <c:v>47.2</c:v>
                </c:pt>
                <c:pt idx="7">
                  <c:v>55.6</c:v>
                </c:pt>
                <c:pt idx="8">
                  <c:v>60.2</c:v>
                </c:pt>
                <c:pt idx="9">
                  <c:v>64.2</c:v>
                </c:pt>
                <c:pt idx="10">
                  <c:v>67</c:v>
                </c:pt>
                <c:pt idx="11">
                  <c:v>70</c:v>
                </c:pt>
              </c:numCache>
            </c:numRef>
          </c:yVal>
          <c:smooth val="0"/>
        </c:ser>
        <c:dLbls>
          <c:showLegendKey val="0"/>
          <c:showVal val="0"/>
          <c:showCatName val="0"/>
          <c:showSerName val="0"/>
          <c:showPercent val="0"/>
          <c:showBubbleSize val="0"/>
        </c:dLbls>
        <c:axId val="483803424"/>
        <c:axId val="483803816"/>
      </c:scatterChart>
      <c:valAx>
        <c:axId val="483803424"/>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3816"/>
        <c:crosses val="autoZero"/>
        <c:crossBetween val="midCat"/>
      </c:valAx>
      <c:valAx>
        <c:axId val="483803816"/>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34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3804600"/>
        <c:axId val="483804992"/>
      </c:scatterChart>
      <c:valAx>
        <c:axId val="483804600"/>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4992"/>
        <c:crosses val="autoZero"/>
        <c:crossBetween val="midCat"/>
      </c:valAx>
      <c:valAx>
        <c:axId val="483804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46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CL-0825-15, FatBee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Data'!$B$1028:$B$1034</c:f>
              <c:numCache>
                <c:formatCode>0.00</c:formatCode>
                <c:ptCount val="7"/>
                <c:pt idx="0">
                  <c:v>0.4</c:v>
                </c:pt>
                <c:pt idx="1">
                  <c:v>0.71</c:v>
                </c:pt>
                <c:pt idx="2">
                  <c:v>0.95</c:v>
                </c:pt>
                <c:pt idx="3">
                  <c:v>1.1599999999999999</c:v>
                </c:pt>
                <c:pt idx="4">
                  <c:v>1.44</c:v>
                </c:pt>
                <c:pt idx="5">
                  <c:v>1.71</c:v>
                </c:pt>
                <c:pt idx="6">
                  <c:v>1.9</c:v>
                </c:pt>
              </c:numCache>
            </c:numRef>
          </c:xVal>
          <c:yVal>
            <c:numRef>
              <c:f>'Motor Data'!$C$1028:$C$1034</c:f>
              <c:numCache>
                <c:formatCode>0.0</c:formatCode>
                <c:ptCount val="7"/>
                <c:pt idx="0">
                  <c:v>3.3</c:v>
                </c:pt>
                <c:pt idx="1">
                  <c:v>5.9</c:v>
                </c:pt>
                <c:pt idx="2">
                  <c:v>8.4</c:v>
                </c:pt>
                <c:pt idx="3">
                  <c:v>10.4</c:v>
                </c:pt>
                <c:pt idx="4">
                  <c:v>12.8</c:v>
                </c:pt>
                <c:pt idx="5">
                  <c:v>15.4</c:v>
                </c:pt>
                <c:pt idx="6">
                  <c:v>17.2</c:v>
                </c:pt>
              </c:numCache>
            </c:numRef>
          </c:yVal>
          <c:smooth val="0"/>
        </c:ser>
        <c:dLbls>
          <c:showLegendKey val="0"/>
          <c:showVal val="0"/>
          <c:showCatName val="0"/>
          <c:showSerName val="0"/>
          <c:showPercent val="0"/>
          <c:showBubbleSize val="0"/>
        </c:dLbls>
        <c:axId val="483805776"/>
        <c:axId val="483806168"/>
      </c:scatterChart>
      <c:valAx>
        <c:axId val="483805776"/>
        <c:scaling>
          <c:orientation val="minMax"/>
          <c:max val="2"/>
          <c:min val="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6168"/>
        <c:crosses val="autoZero"/>
        <c:crossBetween val="midCat"/>
      </c:valAx>
      <c:valAx>
        <c:axId val="483806168"/>
        <c:scaling>
          <c:orientation val="minMax"/>
          <c:max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57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CL-0820-17</a:t>
            </a:r>
            <a:r>
              <a:rPr lang="en-US" baseline="0"/>
              <a:t> Dark Edition</a:t>
            </a:r>
            <a:r>
              <a:rPr lang="en-US"/>
              <a:t>, FatBee 4-Blade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Data'!$B$172:$B$178</c:f>
              <c:numCache>
                <c:formatCode>0.00</c:formatCode>
                <c:ptCount val="7"/>
                <c:pt idx="0">
                  <c:v>0.43</c:v>
                </c:pt>
                <c:pt idx="1">
                  <c:v>0.63</c:v>
                </c:pt>
                <c:pt idx="2">
                  <c:v>1.01</c:v>
                </c:pt>
                <c:pt idx="3">
                  <c:v>1.58</c:v>
                </c:pt>
                <c:pt idx="4">
                  <c:v>1.84</c:v>
                </c:pt>
                <c:pt idx="5">
                  <c:v>2.1800000000000002</c:v>
                </c:pt>
                <c:pt idx="6">
                  <c:v>2.5499999999999998</c:v>
                </c:pt>
              </c:numCache>
            </c:numRef>
          </c:xVal>
          <c:yVal>
            <c:numRef>
              <c:f>'Motor Data'!$C$172:$C$178</c:f>
              <c:numCache>
                <c:formatCode>0.0</c:formatCode>
                <c:ptCount val="7"/>
                <c:pt idx="0">
                  <c:v>3.1</c:v>
                </c:pt>
                <c:pt idx="1">
                  <c:v>4.5999999999999996</c:v>
                </c:pt>
                <c:pt idx="2">
                  <c:v>7.4</c:v>
                </c:pt>
                <c:pt idx="3">
                  <c:v>12.5</c:v>
                </c:pt>
                <c:pt idx="4">
                  <c:v>14.8</c:v>
                </c:pt>
                <c:pt idx="5">
                  <c:v>17.600000000000001</c:v>
                </c:pt>
                <c:pt idx="6">
                  <c:v>20.5</c:v>
                </c:pt>
              </c:numCache>
            </c:numRef>
          </c:yVal>
          <c:smooth val="0"/>
        </c:ser>
        <c:dLbls>
          <c:showLegendKey val="0"/>
          <c:showVal val="0"/>
          <c:showCatName val="0"/>
          <c:showSerName val="0"/>
          <c:showPercent val="0"/>
          <c:showBubbleSize val="0"/>
        </c:dLbls>
        <c:axId val="483806952"/>
        <c:axId val="483807344"/>
      </c:scatterChart>
      <c:valAx>
        <c:axId val="4838069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7344"/>
        <c:crosses val="autoZero"/>
        <c:crossBetween val="midCat"/>
      </c:valAx>
      <c:valAx>
        <c:axId val="483807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69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CL-0820-17</a:t>
            </a:r>
            <a:r>
              <a:rPr lang="en-US" baseline="0"/>
              <a:t> Dark Edition</a:t>
            </a:r>
            <a:r>
              <a:rPr lang="en-US"/>
              <a:t>, FatBee</a:t>
            </a:r>
            <a:r>
              <a:rPr lang="en-US" baseline="0"/>
              <a:t> 2-Blade</a:t>
            </a:r>
            <a:r>
              <a:rPr lang="en-US"/>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Data'!$B$189:$B$196</c:f>
              <c:numCache>
                <c:formatCode>0.00</c:formatCode>
                <c:ptCount val="8"/>
                <c:pt idx="0">
                  <c:v>0.41</c:v>
                </c:pt>
                <c:pt idx="1">
                  <c:v>0.6</c:v>
                </c:pt>
                <c:pt idx="2">
                  <c:v>0.89</c:v>
                </c:pt>
                <c:pt idx="3">
                  <c:v>1.25</c:v>
                </c:pt>
                <c:pt idx="4">
                  <c:v>1.45</c:v>
                </c:pt>
                <c:pt idx="5">
                  <c:v>1.61</c:v>
                </c:pt>
                <c:pt idx="6">
                  <c:v>1.88</c:v>
                </c:pt>
                <c:pt idx="7">
                  <c:v>2.02</c:v>
                </c:pt>
              </c:numCache>
            </c:numRef>
          </c:xVal>
          <c:yVal>
            <c:numRef>
              <c:f>'Motor Data'!$C$189:$C$196</c:f>
              <c:numCache>
                <c:formatCode>0.0</c:formatCode>
                <c:ptCount val="8"/>
                <c:pt idx="0">
                  <c:v>3.2</c:v>
                </c:pt>
                <c:pt idx="1">
                  <c:v>4.8</c:v>
                </c:pt>
                <c:pt idx="2">
                  <c:v>7.6</c:v>
                </c:pt>
                <c:pt idx="3">
                  <c:v>11.1</c:v>
                </c:pt>
                <c:pt idx="4">
                  <c:v>13.1</c:v>
                </c:pt>
                <c:pt idx="5">
                  <c:v>14.7</c:v>
                </c:pt>
                <c:pt idx="6">
                  <c:v>17.399999999999999</c:v>
                </c:pt>
                <c:pt idx="7">
                  <c:v>18.600000000000001</c:v>
                </c:pt>
              </c:numCache>
            </c:numRef>
          </c:yVal>
          <c:smooth val="0"/>
        </c:ser>
        <c:dLbls>
          <c:showLegendKey val="0"/>
          <c:showVal val="0"/>
          <c:showCatName val="0"/>
          <c:showSerName val="0"/>
          <c:showPercent val="0"/>
          <c:showBubbleSize val="0"/>
        </c:dLbls>
        <c:axId val="483808128"/>
        <c:axId val="483808520"/>
      </c:scatterChart>
      <c:valAx>
        <c:axId val="4838081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8520"/>
        <c:crosses val="autoZero"/>
        <c:crossBetween val="midCat"/>
      </c:valAx>
      <c:valAx>
        <c:axId val="483808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81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a:t>
            </a:r>
          </a:p>
          <a:p>
            <a:pPr>
              <a:defRPr/>
            </a:pPr>
            <a:r>
              <a:rPr lang="en-US" baseline="0"/>
              <a:t>Thrust vs Current at 7.4V for Various Props</a:t>
            </a:r>
            <a:endParaRPr lang="en-US"/>
          </a:p>
        </c:rich>
      </c:tx>
      <c:layout>
        <c:manualLayout>
          <c:xMode val="edge"/>
          <c:yMode val="edge"/>
          <c:x val="0.18696062217016335"/>
          <c:y val="2.9676294715983841E-2"/>
        </c:manualLayout>
      </c:layout>
      <c:overlay val="0"/>
      <c:spPr>
        <a:noFill/>
        <a:ln w="0">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57496730735387"/>
          <c:y val="0.20098270596400056"/>
          <c:w val="0.62350388586498806"/>
          <c:h val="0.63430159060266245"/>
        </c:manualLayout>
      </c:layout>
      <c:scatterChart>
        <c:scatterStyle val="lineMarker"/>
        <c:varyColors val="0"/>
        <c:ser>
          <c:idx val="0"/>
          <c:order val="0"/>
          <c:tx>
            <c:v>2035 4-BL</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Data'!$B$1069:$B$1078</c:f>
              <c:numCache>
                <c:formatCode>0.00</c:formatCode>
                <c:ptCount val="10"/>
                <c:pt idx="0">
                  <c:v>0.06</c:v>
                </c:pt>
                <c:pt idx="1">
                  <c:v>0.12</c:v>
                </c:pt>
                <c:pt idx="2">
                  <c:v>0.4</c:v>
                </c:pt>
                <c:pt idx="3">
                  <c:v>0.8</c:v>
                </c:pt>
                <c:pt idx="4">
                  <c:v>1.38</c:v>
                </c:pt>
                <c:pt idx="5">
                  <c:v>2.12</c:v>
                </c:pt>
                <c:pt idx="6">
                  <c:v>2.67</c:v>
                </c:pt>
                <c:pt idx="7">
                  <c:v>3.24</c:v>
                </c:pt>
                <c:pt idx="8">
                  <c:v>3.99</c:v>
                </c:pt>
                <c:pt idx="9">
                  <c:v>4.67</c:v>
                </c:pt>
              </c:numCache>
            </c:numRef>
          </c:xVal>
          <c:yVal>
            <c:numRef>
              <c:f>'Motor Data'!$C$1069:$C$1078</c:f>
              <c:numCache>
                <c:formatCode>0.0</c:formatCode>
                <c:ptCount val="10"/>
                <c:pt idx="0">
                  <c:v>2.1</c:v>
                </c:pt>
                <c:pt idx="1">
                  <c:v>3.9</c:v>
                </c:pt>
                <c:pt idx="2">
                  <c:v>11</c:v>
                </c:pt>
                <c:pt idx="3">
                  <c:v>18</c:v>
                </c:pt>
                <c:pt idx="4">
                  <c:v>26.2</c:v>
                </c:pt>
                <c:pt idx="5">
                  <c:v>34.799999999999997</c:v>
                </c:pt>
                <c:pt idx="6">
                  <c:v>40.6</c:v>
                </c:pt>
                <c:pt idx="7">
                  <c:v>45.2</c:v>
                </c:pt>
                <c:pt idx="8">
                  <c:v>50</c:v>
                </c:pt>
                <c:pt idx="9">
                  <c:v>56</c:v>
                </c:pt>
              </c:numCache>
            </c:numRef>
          </c:yVal>
          <c:smooth val="0"/>
        </c:ser>
        <c:ser>
          <c:idx val="1"/>
          <c:order val="1"/>
          <c:tx>
            <c:v>1935 4-BL</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Data'!$B$1049:$B$1059</c:f>
              <c:numCache>
                <c:formatCode>0.00</c:formatCode>
                <c:ptCount val="11"/>
                <c:pt idx="0">
                  <c:v>0.05</c:v>
                </c:pt>
                <c:pt idx="1">
                  <c:v>0.13</c:v>
                </c:pt>
                <c:pt idx="2">
                  <c:v>0.28999999999999998</c:v>
                </c:pt>
                <c:pt idx="3">
                  <c:v>0.51</c:v>
                </c:pt>
                <c:pt idx="4">
                  <c:v>0.98</c:v>
                </c:pt>
                <c:pt idx="5">
                  <c:v>1.43</c:v>
                </c:pt>
                <c:pt idx="6">
                  <c:v>1.95</c:v>
                </c:pt>
                <c:pt idx="7">
                  <c:v>2.7</c:v>
                </c:pt>
                <c:pt idx="8">
                  <c:v>3.1</c:v>
                </c:pt>
                <c:pt idx="9">
                  <c:v>3.55</c:v>
                </c:pt>
                <c:pt idx="10">
                  <c:v>4.2</c:v>
                </c:pt>
              </c:numCache>
            </c:numRef>
          </c:xVal>
          <c:yVal>
            <c:numRef>
              <c:f>'Motor Data'!$C$1049:$C$1059</c:f>
              <c:numCache>
                <c:formatCode>0.0</c:formatCode>
                <c:ptCount val="11"/>
                <c:pt idx="0">
                  <c:v>1.3</c:v>
                </c:pt>
                <c:pt idx="1">
                  <c:v>4</c:v>
                </c:pt>
                <c:pt idx="2">
                  <c:v>8.4</c:v>
                </c:pt>
                <c:pt idx="3">
                  <c:v>12.9</c:v>
                </c:pt>
                <c:pt idx="4">
                  <c:v>20.8</c:v>
                </c:pt>
                <c:pt idx="5">
                  <c:v>27.3</c:v>
                </c:pt>
                <c:pt idx="6">
                  <c:v>34.4</c:v>
                </c:pt>
                <c:pt idx="7">
                  <c:v>42.4</c:v>
                </c:pt>
                <c:pt idx="8">
                  <c:v>46.1</c:v>
                </c:pt>
                <c:pt idx="9">
                  <c:v>50.7</c:v>
                </c:pt>
                <c:pt idx="10">
                  <c:v>54.4</c:v>
                </c:pt>
              </c:numCache>
            </c:numRef>
          </c:yVal>
          <c:smooth val="0"/>
        </c:ser>
        <c:ser>
          <c:idx val="2"/>
          <c:order val="2"/>
          <c:tx>
            <c:v>DYS 2030 3-BL</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Data'!$B$1148:$B$1155</c:f>
              <c:numCache>
                <c:formatCode>0.00</c:formatCode>
                <c:ptCount val="8"/>
                <c:pt idx="0">
                  <c:v>0.11</c:v>
                </c:pt>
                <c:pt idx="1">
                  <c:v>0.43</c:v>
                </c:pt>
                <c:pt idx="2">
                  <c:v>0.76</c:v>
                </c:pt>
                <c:pt idx="3">
                  <c:v>1.25</c:v>
                </c:pt>
                <c:pt idx="4">
                  <c:v>1.97</c:v>
                </c:pt>
                <c:pt idx="5">
                  <c:v>2.65</c:v>
                </c:pt>
                <c:pt idx="6">
                  <c:v>3.17</c:v>
                </c:pt>
                <c:pt idx="7">
                  <c:v>3.85</c:v>
                </c:pt>
              </c:numCache>
            </c:numRef>
          </c:xVal>
          <c:yVal>
            <c:numRef>
              <c:f>'Motor Data'!$C$1148:$C$1155</c:f>
              <c:numCache>
                <c:formatCode>0.0</c:formatCode>
                <c:ptCount val="8"/>
                <c:pt idx="0">
                  <c:v>3.6</c:v>
                </c:pt>
                <c:pt idx="1">
                  <c:v>12.3</c:v>
                </c:pt>
                <c:pt idx="2">
                  <c:v>19</c:v>
                </c:pt>
                <c:pt idx="3">
                  <c:v>27.8</c:v>
                </c:pt>
                <c:pt idx="4">
                  <c:v>38.9</c:v>
                </c:pt>
                <c:pt idx="5">
                  <c:v>48.8</c:v>
                </c:pt>
                <c:pt idx="6">
                  <c:v>54.7</c:v>
                </c:pt>
                <c:pt idx="7">
                  <c:v>60.7</c:v>
                </c:pt>
              </c:numCache>
            </c:numRef>
          </c:yVal>
          <c:smooth val="0"/>
        </c:ser>
        <c:ser>
          <c:idx val="3"/>
          <c:order val="3"/>
          <c:tx>
            <c:v>Hubsan 46mm 3-BL</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'Motor Data'!$B$1188:$B$1195</c:f>
              <c:numCache>
                <c:formatCode>0.00</c:formatCode>
                <c:ptCount val="8"/>
                <c:pt idx="0">
                  <c:v>0.13</c:v>
                </c:pt>
                <c:pt idx="1">
                  <c:v>0.41</c:v>
                </c:pt>
                <c:pt idx="2">
                  <c:v>0.93</c:v>
                </c:pt>
                <c:pt idx="3">
                  <c:v>1.5</c:v>
                </c:pt>
                <c:pt idx="4">
                  <c:v>1.82</c:v>
                </c:pt>
                <c:pt idx="5">
                  <c:v>2.3199999999999998</c:v>
                </c:pt>
                <c:pt idx="6">
                  <c:v>2.77</c:v>
                </c:pt>
                <c:pt idx="7">
                  <c:v>3.41</c:v>
                </c:pt>
              </c:numCache>
            </c:numRef>
          </c:xVal>
          <c:yVal>
            <c:numRef>
              <c:f>'Motor Data'!$C$1188:$C$1195</c:f>
              <c:numCache>
                <c:formatCode>0.0</c:formatCode>
                <c:ptCount val="8"/>
                <c:pt idx="0">
                  <c:v>3.6</c:v>
                </c:pt>
                <c:pt idx="1">
                  <c:v>10.8</c:v>
                </c:pt>
                <c:pt idx="2">
                  <c:v>20.6</c:v>
                </c:pt>
                <c:pt idx="3">
                  <c:v>30.4</c:v>
                </c:pt>
                <c:pt idx="4">
                  <c:v>34.6</c:v>
                </c:pt>
                <c:pt idx="5">
                  <c:v>41.8</c:v>
                </c:pt>
                <c:pt idx="6">
                  <c:v>47</c:v>
                </c:pt>
                <c:pt idx="7">
                  <c:v>53.6</c:v>
                </c:pt>
              </c:numCache>
            </c:numRef>
          </c:yVal>
          <c:smooth val="0"/>
        </c:ser>
        <c:ser>
          <c:idx val="4"/>
          <c:order val="4"/>
          <c:tx>
            <c:v>1935 2-BL</c:v>
          </c:tx>
          <c:spPr>
            <a:ln w="19050" cap="rnd">
              <a:solidFill>
                <a:schemeClr val="accent5"/>
              </a:solidFill>
              <a:round/>
            </a:ln>
            <a:effectLst/>
          </c:spPr>
          <c:marker>
            <c:symbol val="triangle"/>
            <c:size val="5"/>
            <c:spPr>
              <a:solidFill>
                <a:schemeClr val="accent5"/>
              </a:solidFill>
              <a:ln w="9525">
                <a:solidFill>
                  <a:schemeClr val="accent5"/>
                </a:solidFill>
              </a:ln>
              <a:effectLst/>
            </c:spPr>
          </c:marker>
          <c:xVal>
            <c:numRef>
              <c:f>'Motor Data'!$B$1168:$B$1175</c:f>
              <c:numCache>
                <c:formatCode>0.00</c:formatCode>
                <c:ptCount val="8"/>
                <c:pt idx="0">
                  <c:v>0.13</c:v>
                </c:pt>
                <c:pt idx="1">
                  <c:v>0.39</c:v>
                </c:pt>
                <c:pt idx="2">
                  <c:v>0.83</c:v>
                </c:pt>
                <c:pt idx="3">
                  <c:v>1.3</c:v>
                </c:pt>
                <c:pt idx="4">
                  <c:v>1.77</c:v>
                </c:pt>
                <c:pt idx="5">
                  <c:v>2.2200000000000002</c:v>
                </c:pt>
                <c:pt idx="6">
                  <c:v>2.88</c:v>
                </c:pt>
                <c:pt idx="7">
                  <c:v>3.54</c:v>
                </c:pt>
              </c:numCache>
            </c:numRef>
          </c:xVal>
          <c:yVal>
            <c:numRef>
              <c:f>'Motor Data'!$C$1168:$C$1175</c:f>
              <c:numCache>
                <c:formatCode>0.0</c:formatCode>
                <c:ptCount val="8"/>
                <c:pt idx="0">
                  <c:v>3.6</c:v>
                </c:pt>
                <c:pt idx="1">
                  <c:v>9.5</c:v>
                </c:pt>
                <c:pt idx="2">
                  <c:v>17.100000000000001</c:v>
                </c:pt>
                <c:pt idx="3">
                  <c:v>24.5</c:v>
                </c:pt>
                <c:pt idx="4">
                  <c:v>31.6</c:v>
                </c:pt>
                <c:pt idx="5">
                  <c:v>36.9</c:v>
                </c:pt>
                <c:pt idx="6">
                  <c:v>43.8</c:v>
                </c:pt>
                <c:pt idx="7">
                  <c:v>49.6</c:v>
                </c:pt>
              </c:numCache>
            </c:numRef>
          </c:yVal>
          <c:smooth val="0"/>
        </c:ser>
        <c:dLbls>
          <c:showLegendKey val="0"/>
          <c:showVal val="0"/>
          <c:showCatName val="0"/>
          <c:showSerName val="0"/>
          <c:showPercent val="0"/>
          <c:showBubbleSize val="0"/>
        </c:dLbls>
        <c:axId val="483809304"/>
        <c:axId val="483809696"/>
      </c:scatterChart>
      <c:valAx>
        <c:axId val="483809304"/>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9696"/>
        <c:crosses val="autoZero"/>
        <c:crossBetween val="midCat"/>
      </c:valAx>
      <c:valAx>
        <c:axId val="483809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9304"/>
        <c:crosses val="autoZero"/>
        <c:crossBetween val="midCat"/>
      </c:valAx>
      <c:spPr>
        <a:noFill/>
        <a:ln>
          <a:noFill/>
        </a:ln>
        <a:effectLst/>
      </c:spPr>
    </c:plotArea>
    <c:legend>
      <c:legendPos val="r"/>
      <c:layout>
        <c:manualLayout>
          <c:xMode val="edge"/>
          <c:yMode val="edge"/>
          <c:x val="0.74716177875302425"/>
          <c:y val="0.41408625052868209"/>
          <c:w val="0.23841645186999438"/>
          <c:h val="0.291200394437680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Furious 1935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Data'!$B$1855:$B$1865</c:f>
              <c:numCache>
                <c:formatCode>0.00</c:formatCode>
                <c:ptCount val="11"/>
                <c:pt idx="0">
                  <c:v>7.0000000000000007E-2</c:v>
                </c:pt>
                <c:pt idx="1">
                  <c:v>0.27</c:v>
                </c:pt>
                <c:pt idx="2">
                  <c:v>0.62</c:v>
                </c:pt>
                <c:pt idx="3">
                  <c:v>1.06</c:v>
                </c:pt>
                <c:pt idx="4">
                  <c:v>1.39</c:v>
                </c:pt>
                <c:pt idx="5">
                  <c:v>2.04</c:v>
                </c:pt>
                <c:pt idx="6">
                  <c:v>2.72</c:v>
                </c:pt>
                <c:pt idx="7">
                  <c:v>3.34</c:v>
                </c:pt>
                <c:pt idx="8">
                  <c:v>4</c:v>
                </c:pt>
                <c:pt idx="9">
                  <c:v>4.6399999999999997</c:v>
                </c:pt>
                <c:pt idx="10">
                  <c:v>6.17</c:v>
                </c:pt>
              </c:numCache>
            </c:numRef>
          </c:xVal>
          <c:yVal>
            <c:numRef>
              <c:f>'Motor Data'!$C$1855:$C$1865</c:f>
              <c:numCache>
                <c:formatCode>0.0</c:formatCode>
                <c:ptCount val="11"/>
                <c:pt idx="0">
                  <c:v>1.3</c:v>
                </c:pt>
                <c:pt idx="1">
                  <c:v>6.4</c:v>
                </c:pt>
                <c:pt idx="2">
                  <c:v>12.8</c:v>
                </c:pt>
                <c:pt idx="3">
                  <c:v>18.899999999999999</c:v>
                </c:pt>
                <c:pt idx="4">
                  <c:v>23.6</c:v>
                </c:pt>
                <c:pt idx="5">
                  <c:v>31.1</c:v>
                </c:pt>
                <c:pt idx="6">
                  <c:v>38.4</c:v>
                </c:pt>
                <c:pt idx="7">
                  <c:v>44.4</c:v>
                </c:pt>
                <c:pt idx="8">
                  <c:v>50.7</c:v>
                </c:pt>
                <c:pt idx="9">
                  <c:v>55.7</c:v>
                </c:pt>
                <c:pt idx="10">
                  <c:v>62.8</c:v>
                </c:pt>
              </c:numCache>
            </c:numRef>
          </c:yVal>
          <c:smooth val="0"/>
        </c:ser>
        <c:dLbls>
          <c:showLegendKey val="0"/>
          <c:showVal val="0"/>
          <c:showCatName val="0"/>
          <c:showSerName val="0"/>
          <c:showPercent val="0"/>
          <c:showBubbleSize val="0"/>
        </c:dLbls>
        <c:axId val="483810480"/>
        <c:axId val="483810872"/>
      </c:scatterChart>
      <c:valAx>
        <c:axId val="483810480"/>
        <c:scaling>
          <c:orientation val="minMax"/>
          <c:max val="6.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0872"/>
        <c:crosses val="autoZero"/>
        <c:crossBetween val="midCat"/>
      </c:valAx>
      <c:valAx>
        <c:axId val="483810872"/>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04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DYS 2030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Data'!$B$1875:$B$1882</c:f>
              <c:numCache>
                <c:formatCode>0.00</c:formatCode>
                <c:ptCount val="8"/>
                <c:pt idx="0">
                  <c:v>0.12</c:v>
                </c:pt>
                <c:pt idx="1">
                  <c:v>0.25</c:v>
                </c:pt>
                <c:pt idx="2">
                  <c:v>0.62</c:v>
                </c:pt>
                <c:pt idx="3">
                  <c:v>1.06</c:v>
                </c:pt>
                <c:pt idx="4">
                  <c:v>1.39</c:v>
                </c:pt>
                <c:pt idx="5">
                  <c:v>1.8</c:v>
                </c:pt>
                <c:pt idx="6">
                  <c:v>2.2200000000000002</c:v>
                </c:pt>
                <c:pt idx="7">
                  <c:v>2.68</c:v>
                </c:pt>
              </c:numCache>
            </c:numRef>
          </c:xVal>
          <c:yVal>
            <c:numRef>
              <c:f>'Motor Data'!$C$1875:$C$1882</c:f>
              <c:numCache>
                <c:formatCode>0.0</c:formatCode>
                <c:ptCount val="8"/>
                <c:pt idx="0">
                  <c:v>1.5</c:v>
                </c:pt>
                <c:pt idx="1">
                  <c:v>3.6</c:v>
                </c:pt>
                <c:pt idx="2">
                  <c:v>9.8000000000000007</c:v>
                </c:pt>
                <c:pt idx="3">
                  <c:v>16</c:v>
                </c:pt>
                <c:pt idx="4">
                  <c:v>19.899999999999999</c:v>
                </c:pt>
                <c:pt idx="5">
                  <c:v>24.9</c:v>
                </c:pt>
                <c:pt idx="6">
                  <c:v>29.1</c:v>
                </c:pt>
                <c:pt idx="7">
                  <c:v>32.700000000000003</c:v>
                </c:pt>
              </c:numCache>
            </c:numRef>
          </c:yVal>
          <c:smooth val="0"/>
        </c:ser>
        <c:dLbls>
          <c:showLegendKey val="0"/>
          <c:showVal val="0"/>
          <c:showCatName val="0"/>
          <c:showSerName val="0"/>
          <c:showPercent val="0"/>
          <c:showBubbleSize val="0"/>
        </c:dLbls>
        <c:axId val="483811656"/>
        <c:axId val="483812048"/>
      </c:scatterChart>
      <c:valAx>
        <c:axId val="483811656"/>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2048"/>
        <c:crosses val="autoZero"/>
        <c:crossBetween val="midCat"/>
      </c:valAx>
      <c:valAx>
        <c:axId val="483812048"/>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16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Furious 2035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Data'!$B$1895:$B$1902</c:f>
              <c:numCache>
                <c:formatCode>0.00</c:formatCode>
                <c:ptCount val="8"/>
                <c:pt idx="0">
                  <c:v>0.09</c:v>
                </c:pt>
                <c:pt idx="1">
                  <c:v>0.24</c:v>
                </c:pt>
                <c:pt idx="2">
                  <c:v>0.5</c:v>
                </c:pt>
                <c:pt idx="3">
                  <c:v>0.86</c:v>
                </c:pt>
                <c:pt idx="4">
                  <c:v>1.3</c:v>
                </c:pt>
                <c:pt idx="5">
                  <c:v>1.9</c:v>
                </c:pt>
                <c:pt idx="6">
                  <c:v>2.44</c:v>
                </c:pt>
                <c:pt idx="7">
                  <c:v>3.27</c:v>
                </c:pt>
              </c:numCache>
            </c:numRef>
          </c:xVal>
          <c:yVal>
            <c:numRef>
              <c:f>'Motor Data'!$C$1895:$C$1902</c:f>
              <c:numCache>
                <c:formatCode>0.0</c:formatCode>
                <c:ptCount val="8"/>
                <c:pt idx="0">
                  <c:v>1.3</c:v>
                </c:pt>
                <c:pt idx="1">
                  <c:v>3.8</c:v>
                </c:pt>
                <c:pt idx="2">
                  <c:v>7.2</c:v>
                </c:pt>
                <c:pt idx="3">
                  <c:v>11.3</c:v>
                </c:pt>
                <c:pt idx="4">
                  <c:v>15.8</c:v>
                </c:pt>
                <c:pt idx="5">
                  <c:v>21.1</c:v>
                </c:pt>
                <c:pt idx="6">
                  <c:v>24.9</c:v>
                </c:pt>
                <c:pt idx="7">
                  <c:v>29.8</c:v>
                </c:pt>
              </c:numCache>
            </c:numRef>
          </c:yVal>
          <c:smooth val="0"/>
        </c:ser>
        <c:dLbls>
          <c:showLegendKey val="0"/>
          <c:showVal val="0"/>
          <c:showCatName val="0"/>
          <c:showSerName val="0"/>
          <c:showPercent val="0"/>
          <c:showBubbleSize val="0"/>
        </c:dLbls>
        <c:axId val="483812832"/>
        <c:axId val="483813224"/>
      </c:scatterChart>
      <c:valAx>
        <c:axId val="483812832"/>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3224"/>
        <c:crosses val="autoZero"/>
        <c:crossBetween val="midCat"/>
      </c:valAx>
      <c:valAx>
        <c:axId val="483813224"/>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28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CL-0820-15, Hubsan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Data'!$B$118:$B$129</c:f>
              <c:numCache>
                <c:formatCode>0.00</c:formatCode>
                <c:ptCount val="12"/>
                <c:pt idx="0">
                  <c:v>0.42</c:v>
                </c:pt>
                <c:pt idx="1">
                  <c:v>0.6</c:v>
                </c:pt>
                <c:pt idx="2">
                  <c:v>0.94</c:v>
                </c:pt>
                <c:pt idx="3">
                  <c:v>1.25</c:v>
                </c:pt>
                <c:pt idx="4">
                  <c:v>1.53</c:v>
                </c:pt>
                <c:pt idx="5">
                  <c:v>1.67</c:v>
                </c:pt>
                <c:pt idx="6">
                  <c:v>1.8</c:v>
                </c:pt>
                <c:pt idx="7">
                  <c:v>2.0099999999999998</c:v>
                </c:pt>
                <c:pt idx="8">
                  <c:v>2.11</c:v>
                </c:pt>
                <c:pt idx="9">
                  <c:v>2.2200000000000002</c:v>
                </c:pt>
                <c:pt idx="10">
                  <c:v>2.3199999999999998</c:v>
                </c:pt>
                <c:pt idx="11">
                  <c:v>2.4900000000000002</c:v>
                </c:pt>
              </c:numCache>
            </c:numRef>
          </c:xVal>
          <c:yVal>
            <c:numRef>
              <c:f>'Motor Data'!$C$118:$C$129</c:f>
              <c:numCache>
                <c:formatCode>0.0</c:formatCode>
                <c:ptCount val="12"/>
                <c:pt idx="0">
                  <c:v>4.4000000000000004</c:v>
                </c:pt>
                <c:pt idx="1">
                  <c:v>6.6</c:v>
                </c:pt>
                <c:pt idx="2">
                  <c:v>11.3</c:v>
                </c:pt>
                <c:pt idx="3">
                  <c:v>15.5</c:v>
                </c:pt>
                <c:pt idx="4">
                  <c:v>19.600000000000001</c:v>
                </c:pt>
                <c:pt idx="5">
                  <c:v>21.3</c:v>
                </c:pt>
                <c:pt idx="6">
                  <c:v>23.1</c:v>
                </c:pt>
                <c:pt idx="7">
                  <c:v>26.3</c:v>
                </c:pt>
                <c:pt idx="8">
                  <c:v>27.9</c:v>
                </c:pt>
                <c:pt idx="9">
                  <c:v>29.4</c:v>
                </c:pt>
                <c:pt idx="10">
                  <c:v>30.7</c:v>
                </c:pt>
                <c:pt idx="11">
                  <c:v>33.1</c:v>
                </c:pt>
              </c:numCache>
            </c:numRef>
          </c:yVal>
          <c:smooth val="0"/>
        </c:ser>
        <c:dLbls>
          <c:showLegendKey val="0"/>
          <c:showVal val="0"/>
          <c:showCatName val="0"/>
          <c:showSerName val="0"/>
          <c:showPercent val="0"/>
          <c:showBubbleSize val="0"/>
        </c:dLbls>
        <c:axId val="477602624"/>
        <c:axId val="477603016"/>
      </c:scatterChart>
      <c:valAx>
        <c:axId val="4776026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3016"/>
        <c:crosses val="autoZero"/>
        <c:crossBetween val="midCat"/>
      </c:valAx>
      <c:valAx>
        <c:axId val="477603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26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Hubsan 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Data'!$B$1915:$B$1922</c:f>
              <c:numCache>
                <c:formatCode>0.00</c:formatCode>
                <c:ptCount val="8"/>
                <c:pt idx="0">
                  <c:v>0.17</c:v>
                </c:pt>
                <c:pt idx="1">
                  <c:v>0.35</c:v>
                </c:pt>
                <c:pt idx="2">
                  <c:v>0.53</c:v>
                </c:pt>
                <c:pt idx="3">
                  <c:v>0.81</c:v>
                </c:pt>
                <c:pt idx="4">
                  <c:v>1.03</c:v>
                </c:pt>
                <c:pt idx="5">
                  <c:v>1.48</c:v>
                </c:pt>
                <c:pt idx="6">
                  <c:v>1.99</c:v>
                </c:pt>
                <c:pt idx="7">
                  <c:v>2.16</c:v>
                </c:pt>
              </c:numCache>
            </c:numRef>
          </c:xVal>
          <c:yVal>
            <c:numRef>
              <c:f>'Motor Data'!$C$1915:$C$1922</c:f>
              <c:numCache>
                <c:formatCode>0.0</c:formatCode>
                <c:ptCount val="8"/>
                <c:pt idx="0">
                  <c:v>2</c:v>
                </c:pt>
                <c:pt idx="1">
                  <c:v>4.8</c:v>
                </c:pt>
                <c:pt idx="2">
                  <c:v>7.3</c:v>
                </c:pt>
                <c:pt idx="3">
                  <c:v>11</c:v>
                </c:pt>
                <c:pt idx="4">
                  <c:v>13.9</c:v>
                </c:pt>
                <c:pt idx="5">
                  <c:v>19.399999999999999</c:v>
                </c:pt>
                <c:pt idx="6">
                  <c:v>24.6</c:v>
                </c:pt>
                <c:pt idx="7">
                  <c:v>26.1</c:v>
                </c:pt>
              </c:numCache>
            </c:numRef>
          </c:yVal>
          <c:smooth val="0"/>
        </c:ser>
        <c:dLbls>
          <c:showLegendKey val="0"/>
          <c:showVal val="0"/>
          <c:showCatName val="0"/>
          <c:showSerName val="0"/>
          <c:showPercent val="0"/>
          <c:showBubbleSize val="0"/>
        </c:dLbls>
        <c:axId val="483814008"/>
        <c:axId val="483814400"/>
      </c:scatterChart>
      <c:valAx>
        <c:axId val="483814008"/>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4400"/>
        <c:crosses val="autoZero"/>
        <c:crossBetween val="midCat"/>
      </c:valAx>
      <c:valAx>
        <c:axId val="483814400"/>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140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Ladybird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Data'!$B$1935:$B$1941</c:f>
              <c:numCache>
                <c:formatCode>0.00</c:formatCode>
                <c:ptCount val="7"/>
                <c:pt idx="0">
                  <c:v>0.13</c:v>
                </c:pt>
                <c:pt idx="1">
                  <c:v>0.27</c:v>
                </c:pt>
                <c:pt idx="2">
                  <c:v>0.61</c:v>
                </c:pt>
                <c:pt idx="3">
                  <c:v>0.93</c:v>
                </c:pt>
                <c:pt idx="4">
                  <c:v>1.34</c:v>
                </c:pt>
                <c:pt idx="5">
                  <c:v>1.67</c:v>
                </c:pt>
                <c:pt idx="6">
                  <c:v>2.02</c:v>
                </c:pt>
              </c:numCache>
            </c:numRef>
          </c:xVal>
          <c:yVal>
            <c:numRef>
              <c:f>'Motor Data'!$C$1935:$C$1941</c:f>
              <c:numCache>
                <c:formatCode>0.0</c:formatCode>
                <c:ptCount val="7"/>
                <c:pt idx="0">
                  <c:v>1.4</c:v>
                </c:pt>
                <c:pt idx="1">
                  <c:v>3.8</c:v>
                </c:pt>
                <c:pt idx="2">
                  <c:v>8.6</c:v>
                </c:pt>
                <c:pt idx="3">
                  <c:v>14.9</c:v>
                </c:pt>
                <c:pt idx="4">
                  <c:v>21.2</c:v>
                </c:pt>
                <c:pt idx="5">
                  <c:v>25.4</c:v>
                </c:pt>
                <c:pt idx="6">
                  <c:v>29.7</c:v>
                </c:pt>
              </c:numCache>
            </c:numRef>
          </c:yVal>
          <c:smooth val="0"/>
        </c:ser>
        <c:dLbls>
          <c:showLegendKey val="0"/>
          <c:showVal val="0"/>
          <c:showCatName val="0"/>
          <c:showSerName val="0"/>
          <c:showPercent val="0"/>
          <c:showBubbleSize val="0"/>
        </c:dLbls>
        <c:axId val="484787256"/>
        <c:axId val="484787648"/>
      </c:scatterChart>
      <c:valAx>
        <c:axId val="484787256"/>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87648"/>
        <c:crosses val="autoZero"/>
        <c:crossBetween val="midCat"/>
      </c:valAx>
      <c:valAx>
        <c:axId val="484787648"/>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872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Rolling Spider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Data'!$B$1955:$B$1962</c:f>
              <c:numCache>
                <c:formatCode>0.00</c:formatCode>
                <c:ptCount val="8"/>
                <c:pt idx="0">
                  <c:v>0.17</c:v>
                </c:pt>
                <c:pt idx="1">
                  <c:v>0.27</c:v>
                </c:pt>
                <c:pt idx="2">
                  <c:v>0.55000000000000004</c:v>
                </c:pt>
                <c:pt idx="3">
                  <c:v>0.84</c:v>
                </c:pt>
                <c:pt idx="4">
                  <c:v>1.1000000000000001</c:v>
                </c:pt>
                <c:pt idx="5">
                  <c:v>1.42</c:v>
                </c:pt>
                <c:pt idx="6">
                  <c:v>1.83</c:v>
                </c:pt>
                <c:pt idx="7">
                  <c:v>2.0499999999999998</c:v>
                </c:pt>
              </c:numCache>
            </c:numRef>
          </c:xVal>
          <c:yVal>
            <c:numRef>
              <c:f>'Motor Data'!$C$1955:$C$1962</c:f>
              <c:numCache>
                <c:formatCode>0.0</c:formatCode>
                <c:ptCount val="8"/>
                <c:pt idx="0">
                  <c:v>2.2000000000000002</c:v>
                </c:pt>
                <c:pt idx="1">
                  <c:v>4.0999999999999996</c:v>
                </c:pt>
                <c:pt idx="2">
                  <c:v>9.5</c:v>
                </c:pt>
                <c:pt idx="3">
                  <c:v>14.7</c:v>
                </c:pt>
                <c:pt idx="4">
                  <c:v>19.399999999999999</c:v>
                </c:pt>
                <c:pt idx="5">
                  <c:v>24.6</c:v>
                </c:pt>
                <c:pt idx="6">
                  <c:v>31</c:v>
                </c:pt>
                <c:pt idx="7">
                  <c:v>32.700000000000003</c:v>
                </c:pt>
              </c:numCache>
            </c:numRef>
          </c:yVal>
          <c:smooth val="0"/>
        </c:ser>
        <c:dLbls>
          <c:showLegendKey val="0"/>
          <c:showVal val="0"/>
          <c:showCatName val="0"/>
          <c:showSerName val="0"/>
          <c:showPercent val="0"/>
          <c:showBubbleSize val="0"/>
        </c:dLbls>
        <c:axId val="484788432"/>
        <c:axId val="484788824"/>
      </c:scatterChart>
      <c:valAx>
        <c:axId val="484788432"/>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88824"/>
        <c:crosses val="autoZero"/>
        <c:crossBetween val="midCat"/>
      </c:valAx>
      <c:valAx>
        <c:axId val="484788824"/>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884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RX2535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Data'!$B$1975:$B$1983</c:f>
              <c:numCache>
                <c:formatCode>0.00</c:formatCode>
                <c:ptCount val="9"/>
                <c:pt idx="0">
                  <c:v>0.11</c:v>
                </c:pt>
                <c:pt idx="1">
                  <c:v>0.36</c:v>
                </c:pt>
                <c:pt idx="2">
                  <c:v>0.56000000000000005</c:v>
                </c:pt>
                <c:pt idx="3">
                  <c:v>0.9</c:v>
                </c:pt>
                <c:pt idx="4">
                  <c:v>1.37</c:v>
                </c:pt>
                <c:pt idx="5">
                  <c:v>1.74</c:v>
                </c:pt>
                <c:pt idx="6">
                  <c:v>2.36</c:v>
                </c:pt>
                <c:pt idx="7">
                  <c:v>2.95</c:v>
                </c:pt>
                <c:pt idx="8">
                  <c:v>3.31</c:v>
                </c:pt>
              </c:numCache>
            </c:numRef>
          </c:xVal>
          <c:yVal>
            <c:numRef>
              <c:f>'Motor Data'!$C$1975:$C$1983</c:f>
              <c:numCache>
                <c:formatCode>0.0</c:formatCode>
                <c:ptCount val="9"/>
                <c:pt idx="0">
                  <c:v>2.2999999999999998</c:v>
                </c:pt>
                <c:pt idx="1">
                  <c:v>7.1</c:v>
                </c:pt>
                <c:pt idx="2">
                  <c:v>10.199999999999999</c:v>
                </c:pt>
                <c:pt idx="3">
                  <c:v>15</c:v>
                </c:pt>
                <c:pt idx="4">
                  <c:v>21</c:v>
                </c:pt>
                <c:pt idx="5">
                  <c:v>25.1</c:v>
                </c:pt>
                <c:pt idx="6">
                  <c:v>31.4</c:v>
                </c:pt>
                <c:pt idx="7">
                  <c:v>36.299999999999997</c:v>
                </c:pt>
                <c:pt idx="8">
                  <c:v>39.4</c:v>
                </c:pt>
              </c:numCache>
            </c:numRef>
          </c:yVal>
          <c:smooth val="0"/>
        </c:ser>
        <c:dLbls>
          <c:showLegendKey val="0"/>
          <c:showVal val="0"/>
          <c:showCatName val="0"/>
          <c:showSerName val="0"/>
          <c:showPercent val="0"/>
          <c:showBubbleSize val="0"/>
        </c:dLbls>
        <c:axId val="484789608"/>
        <c:axId val="484790000"/>
      </c:scatterChart>
      <c:valAx>
        <c:axId val="484789608"/>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0000"/>
        <c:crosses val="autoZero"/>
        <c:crossBetween val="midCat"/>
      </c:valAx>
      <c:valAx>
        <c:axId val="484790000"/>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896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BR1106-3800, RX2535 4-Blade Cut to 1.9"</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Data'!$B$2258:$B$2266</c:f>
              <c:numCache>
                <c:formatCode>0.00</c:formatCode>
                <c:ptCount val="9"/>
                <c:pt idx="0">
                  <c:v>0.04</c:v>
                </c:pt>
                <c:pt idx="1">
                  <c:v>0.2</c:v>
                </c:pt>
                <c:pt idx="2">
                  <c:v>0.53</c:v>
                </c:pt>
                <c:pt idx="3">
                  <c:v>0.9</c:v>
                </c:pt>
                <c:pt idx="4">
                  <c:v>1.29</c:v>
                </c:pt>
                <c:pt idx="5">
                  <c:v>1.68</c:v>
                </c:pt>
                <c:pt idx="6">
                  <c:v>2</c:v>
                </c:pt>
                <c:pt idx="7">
                  <c:v>2.34</c:v>
                </c:pt>
                <c:pt idx="8">
                  <c:v>2.6</c:v>
                </c:pt>
              </c:numCache>
            </c:numRef>
          </c:xVal>
          <c:yVal>
            <c:numRef>
              <c:f>'Motor Data'!$C$2258:$C$2266</c:f>
              <c:numCache>
                <c:formatCode>0.0</c:formatCode>
                <c:ptCount val="9"/>
                <c:pt idx="0">
                  <c:v>1.2</c:v>
                </c:pt>
                <c:pt idx="1">
                  <c:v>8.6999999999999993</c:v>
                </c:pt>
                <c:pt idx="2">
                  <c:v>21.4</c:v>
                </c:pt>
                <c:pt idx="3">
                  <c:v>34</c:v>
                </c:pt>
                <c:pt idx="4">
                  <c:v>45.7</c:v>
                </c:pt>
                <c:pt idx="5">
                  <c:v>56.7</c:v>
                </c:pt>
                <c:pt idx="6">
                  <c:v>64</c:v>
                </c:pt>
                <c:pt idx="7">
                  <c:v>71.3</c:v>
                </c:pt>
                <c:pt idx="8">
                  <c:v>77.2</c:v>
                </c:pt>
              </c:numCache>
            </c:numRef>
          </c:yVal>
          <c:smooth val="0"/>
        </c:ser>
        <c:dLbls>
          <c:showLegendKey val="0"/>
          <c:showVal val="0"/>
          <c:showCatName val="0"/>
          <c:showSerName val="0"/>
          <c:showPercent val="0"/>
          <c:showBubbleSize val="0"/>
        </c:dLbls>
        <c:axId val="484790784"/>
        <c:axId val="484791176"/>
      </c:scatterChart>
      <c:valAx>
        <c:axId val="484790784"/>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1176"/>
        <c:crosses val="autoZero"/>
        <c:crossBetween val="midCat"/>
      </c:valAx>
      <c:valAx>
        <c:axId val="48479117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078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BR1106-3800, RX3020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BR1106</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Data'!$B$2278:$B$2287</c:f>
              <c:numCache>
                <c:formatCode>0.00</c:formatCode>
                <c:ptCount val="10"/>
                <c:pt idx="0">
                  <c:v>0.04</c:v>
                </c:pt>
                <c:pt idx="1">
                  <c:v>0.2</c:v>
                </c:pt>
                <c:pt idx="2">
                  <c:v>0.55000000000000004</c:v>
                </c:pt>
                <c:pt idx="3">
                  <c:v>0.91</c:v>
                </c:pt>
                <c:pt idx="4">
                  <c:v>1.41</c:v>
                </c:pt>
                <c:pt idx="5">
                  <c:v>1.88</c:v>
                </c:pt>
                <c:pt idx="6">
                  <c:v>2.61</c:v>
                </c:pt>
                <c:pt idx="7">
                  <c:v>3.12</c:v>
                </c:pt>
                <c:pt idx="8">
                  <c:v>3.32</c:v>
                </c:pt>
                <c:pt idx="9">
                  <c:v>3.61</c:v>
                </c:pt>
              </c:numCache>
            </c:numRef>
          </c:xVal>
          <c:yVal>
            <c:numRef>
              <c:f>'Motor Data'!$C$2278:$C$2287</c:f>
              <c:numCache>
                <c:formatCode>0.0</c:formatCode>
                <c:ptCount val="10"/>
                <c:pt idx="0">
                  <c:v>2.2000000000000002</c:v>
                </c:pt>
                <c:pt idx="1">
                  <c:v>14.1</c:v>
                </c:pt>
                <c:pt idx="2">
                  <c:v>34.200000000000003</c:v>
                </c:pt>
                <c:pt idx="3">
                  <c:v>52.3</c:v>
                </c:pt>
                <c:pt idx="4">
                  <c:v>73.2</c:v>
                </c:pt>
                <c:pt idx="5">
                  <c:v>90.3</c:v>
                </c:pt>
                <c:pt idx="6">
                  <c:v>113.4</c:v>
                </c:pt>
                <c:pt idx="7">
                  <c:v>129.9</c:v>
                </c:pt>
                <c:pt idx="8">
                  <c:v>133.80000000000001</c:v>
                </c:pt>
                <c:pt idx="9">
                  <c:v>140</c:v>
                </c:pt>
              </c:numCache>
            </c:numRef>
          </c:yVal>
          <c:smooth val="0"/>
        </c:ser>
        <c:ser>
          <c:idx val="1"/>
          <c:order val="1"/>
          <c:tx>
            <c:v>RX1105</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Data'!$B$540:$B$549</c:f>
              <c:numCache>
                <c:formatCode>0.00</c:formatCode>
                <c:ptCount val="10"/>
                <c:pt idx="0">
                  <c:v>0.26</c:v>
                </c:pt>
                <c:pt idx="1">
                  <c:v>0.73</c:v>
                </c:pt>
                <c:pt idx="2">
                  <c:v>1.22</c:v>
                </c:pt>
                <c:pt idx="3">
                  <c:v>1.82</c:v>
                </c:pt>
                <c:pt idx="4">
                  <c:v>2.2200000000000002</c:v>
                </c:pt>
                <c:pt idx="5">
                  <c:v>2.73</c:v>
                </c:pt>
                <c:pt idx="6">
                  <c:v>3.11</c:v>
                </c:pt>
                <c:pt idx="7">
                  <c:v>3.37</c:v>
                </c:pt>
                <c:pt idx="8">
                  <c:v>3.7</c:v>
                </c:pt>
                <c:pt idx="9">
                  <c:v>4.0999999999999996</c:v>
                </c:pt>
              </c:numCache>
            </c:numRef>
          </c:xVal>
          <c:yVal>
            <c:numRef>
              <c:f>'Motor Data'!$C$540:$C$549</c:f>
              <c:numCache>
                <c:formatCode>0</c:formatCode>
                <c:ptCount val="10"/>
                <c:pt idx="0">
                  <c:v>14</c:v>
                </c:pt>
                <c:pt idx="1">
                  <c:v>34</c:v>
                </c:pt>
                <c:pt idx="2">
                  <c:v>52</c:v>
                </c:pt>
                <c:pt idx="3">
                  <c:v>72</c:v>
                </c:pt>
                <c:pt idx="4">
                  <c:v>84</c:v>
                </c:pt>
                <c:pt idx="5">
                  <c:v>98</c:v>
                </c:pt>
                <c:pt idx="6">
                  <c:v>106</c:v>
                </c:pt>
                <c:pt idx="7">
                  <c:v>113</c:v>
                </c:pt>
                <c:pt idx="8">
                  <c:v>121</c:v>
                </c:pt>
                <c:pt idx="9">
                  <c:v>130</c:v>
                </c:pt>
              </c:numCache>
            </c:numRef>
          </c:yVal>
          <c:smooth val="0"/>
        </c:ser>
        <c:dLbls>
          <c:showLegendKey val="0"/>
          <c:showVal val="0"/>
          <c:showCatName val="0"/>
          <c:showSerName val="0"/>
          <c:showPercent val="0"/>
          <c:showBubbleSize val="0"/>
        </c:dLbls>
        <c:axId val="484791960"/>
        <c:axId val="484792352"/>
      </c:scatterChart>
      <c:valAx>
        <c:axId val="484791960"/>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2352"/>
        <c:crosses val="autoZero"/>
        <c:crossBetween val="midCat"/>
      </c:valAx>
      <c:valAx>
        <c:axId val="484792352"/>
        <c:scaling>
          <c:orientation val="minMax"/>
          <c:max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19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BR1103-10K, 3-Blade Prop LadyBird Style 56mm</a:t>
            </a:r>
            <a:endParaRPr lang="en-US"/>
          </a:p>
        </c:rich>
      </c:tx>
      <c:layout>
        <c:manualLayout>
          <c:xMode val="edge"/>
          <c:yMode val="edge"/>
          <c:x val="0.14747535586020769"/>
          <c:y val="2.2257221036987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Data'!$B$1995:$B$2002</c:f>
              <c:numCache>
                <c:formatCode>0.00</c:formatCode>
                <c:ptCount val="8"/>
                <c:pt idx="0">
                  <c:v>0.09</c:v>
                </c:pt>
                <c:pt idx="1">
                  <c:v>0.19</c:v>
                </c:pt>
                <c:pt idx="2">
                  <c:v>0.35</c:v>
                </c:pt>
                <c:pt idx="3">
                  <c:v>0.6</c:v>
                </c:pt>
                <c:pt idx="4">
                  <c:v>1.01</c:v>
                </c:pt>
                <c:pt idx="5">
                  <c:v>1.39</c:v>
                </c:pt>
                <c:pt idx="6">
                  <c:v>1.84</c:v>
                </c:pt>
                <c:pt idx="7">
                  <c:v>2.15</c:v>
                </c:pt>
              </c:numCache>
            </c:numRef>
          </c:xVal>
          <c:yVal>
            <c:numRef>
              <c:f>'Motor Data'!$C$1995:$C$2002</c:f>
              <c:numCache>
                <c:formatCode>0.0</c:formatCode>
                <c:ptCount val="8"/>
                <c:pt idx="0">
                  <c:v>0.8</c:v>
                </c:pt>
                <c:pt idx="1">
                  <c:v>2.6</c:v>
                </c:pt>
                <c:pt idx="2">
                  <c:v>5.3</c:v>
                </c:pt>
                <c:pt idx="3">
                  <c:v>9.5</c:v>
                </c:pt>
                <c:pt idx="4">
                  <c:v>15.9</c:v>
                </c:pt>
                <c:pt idx="5">
                  <c:v>21.4</c:v>
                </c:pt>
                <c:pt idx="6">
                  <c:v>26.4</c:v>
                </c:pt>
                <c:pt idx="7">
                  <c:v>30.2</c:v>
                </c:pt>
              </c:numCache>
            </c:numRef>
          </c:yVal>
          <c:smooth val="0"/>
        </c:ser>
        <c:dLbls>
          <c:showLegendKey val="0"/>
          <c:showVal val="0"/>
          <c:showCatName val="0"/>
          <c:showSerName val="0"/>
          <c:showPercent val="0"/>
          <c:showBubbleSize val="0"/>
        </c:dLbls>
        <c:axId val="481061152"/>
        <c:axId val="484792744"/>
      </c:scatterChart>
      <c:valAx>
        <c:axId val="481061152"/>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2744"/>
        <c:crosses val="autoZero"/>
        <c:crossBetween val="midCat"/>
      </c:valAx>
      <c:valAx>
        <c:axId val="484792744"/>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11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RX2535 4-Blade 1.9"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Data'!$B$2015:$B$2024</c:f>
              <c:numCache>
                <c:formatCode>0.00</c:formatCode>
                <c:ptCount val="10"/>
                <c:pt idx="0">
                  <c:v>7.0000000000000007E-2</c:v>
                </c:pt>
                <c:pt idx="1">
                  <c:v>0.21</c:v>
                </c:pt>
                <c:pt idx="2">
                  <c:v>0.42</c:v>
                </c:pt>
                <c:pt idx="3">
                  <c:v>0.75</c:v>
                </c:pt>
                <c:pt idx="4">
                  <c:v>1.1499999999999999</c:v>
                </c:pt>
                <c:pt idx="5">
                  <c:v>1.51</c:v>
                </c:pt>
                <c:pt idx="6">
                  <c:v>1.88</c:v>
                </c:pt>
                <c:pt idx="7">
                  <c:v>2.27</c:v>
                </c:pt>
                <c:pt idx="8">
                  <c:v>2.67</c:v>
                </c:pt>
                <c:pt idx="9">
                  <c:v>3.07</c:v>
                </c:pt>
              </c:numCache>
            </c:numRef>
          </c:xVal>
          <c:yVal>
            <c:numRef>
              <c:f>'Motor Data'!$C$2015:$C$2024</c:f>
              <c:numCache>
                <c:formatCode>0.0</c:formatCode>
                <c:ptCount val="10"/>
                <c:pt idx="0">
                  <c:v>0.7</c:v>
                </c:pt>
                <c:pt idx="1">
                  <c:v>3.4</c:v>
                </c:pt>
                <c:pt idx="2">
                  <c:v>6.7</c:v>
                </c:pt>
                <c:pt idx="3">
                  <c:v>10.7</c:v>
                </c:pt>
                <c:pt idx="4">
                  <c:v>15.2</c:v>
                </c:pt>
                <c:pt idx="5">
                  <c:v>18.899999999999999</c:v>
                </c:pt>
                <c:pt idx="6">
                  <c:v>22.5</c:v>
                </c:pt>
                <c:pt idx="7">
                  <c:v>25.9</c:v>
                </c:pt>
                <c:pt idx="8">
                  <c:v>28.9</c:v>
                </c:pt>
                <c:pt idx="9">
                  <c:v>31.8</c:v>
                </c:pt>
              </c:numCache>
            </c:numRef>
          </c:yVal>
          <c:smooth val="0"/>
        </c:ser>
        <c:dLbls>
          <c:showLegendKey val="0"/>
          <c:showVal val="0"/>
          <c:showCatName val="0"/>
          <c:showSerName val="0"/>
          <c:showPercent val="0"/>
          <c:showBubbleSize val="0"/>
        </c:dLbls>
        <c:axId val="484793528"/>
        <c:axId val="484793920"/>
      </c:scatterChart>
      <c:valAx>
        <c:axId val="484793528"/>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3920"/>
        <c:crosses val="autoZero"/>
        <c:crossBetween val="midCat"/>
      </c:valAx>
      <c:valAx>
        <c:axId val="484793920"/>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35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DYS BE1102-10000, RX2535 4-Blade Cut to 1.9"</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BE1102-10000</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Data'!$B$2300:$B$2308</c:f>
              <c:numCache>
                <c:formatCode>0.00</c:formatCode>
                <c:ptCount val="9"/>
                <c:pt idx="0">
                  <c:v>0.12</c:v>
                </c:pt>
                <c:pt idx="1">
                  <c:v>0.22</c:v>
                </c:pt>
                <c:pt idx="2">
                  <c:v>0.43</c:v>
                </c:pt>
                <c:pt idx="3">
                  <c:v>0.75</c:v>
                </c:pt>
                <c:pt idx="4">
                  <c:v>1.27</c:v>
                </c:pt>
                <c:pt idx="5">
                  <c:v>1.75</c:v>
                </c:pt>
                <c:pt idx="6">
                  <c:v>2.35</c:v>
                </c:pt>
                <c:pt idx="7">
                  <c:v>2.75</c:v>
                </c:pt>
                <c:pt idx="8">
                  <c:v>2.96</c:v>
                </c:pt>
              </c:numCache>
            </c:numRef>
          </c:xVal>
          <c:yVal>
            <c:numRef>
              <c:f>'Motor Data'!$C$2300:$C$2308</c:f>
              <c:numCache>
                <c:formatCode>0.0</c:formatCode>
                <c:ptCount val="9"/>
                <c:pt idx="0">
                  <c:v>1.8</c:v>
                </c:pt>
                <c:pt idx="1">
                  <c:v>3.8</c:v>
                </c:pt>
                <c:pt idx="2">
                  <c:v>6.9</c:v>
                </c:pt>
                <c:pt idx="3">
                  <c:v>10.7</c:v>
                </c:pt>
                <c:pt idx="4">
                  <c:v>15.9</c:v>
                </c:pt>
                <c:pt idx="5">
                  <c:v>20.3</c:v>
                </c:pt>
                <c:pt idx="6">
                  <c:v>24.9</c:v>
                </c:pt>
                <c:pt idx="7">
                  <c:v>27.6</c:v>
                </c:pt>
                <c:pt idx="8">
                  <c:v>28.7</c:v>
                </c:pt>
              </c:numCache>
            </c:numRef>
          </c:yVal>
          <c:smooth val="0"/>
        </c:ser>
        <c:ser>
          <c:idx val="1"/>
          <c:order val="1"/>
          <c:tx>
            <c:v>BR1103-10000</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Data'!$B$2015:$B$2024</c:f>
              <c:numCache>
                <c:formatCode>0.00</c:formatCode>
                <c:ptCount val="10"/>
                <c:pt idx="0">
                  <c:v>7.0000000000000007E-2</c:v>
                </c:pt>
                <c:pt idx="1">
                  <c:v>0.21</c:v>
                </c:pt>
                <c:pt idx="2">
                  <c:v>0.42</c:v>
                </c:pt>
                <c:pt idx="3">
                  <c:v>0.75</c:v>
                </c:pt>
                <c:pt idx="4">
                  <c:v>1.1499999999999999</c:v>
                </c:pt>
                <c:pt idx="5">
                  <c:v>1.51</c:v>
                </c:pt>
                <c:pt idx="6">
                  <c:v>1.88</c:v>
                </c:pt>
                <c:pt idx="7">
                  <c:v>2.27</c:v>
                </c:pt>
                <c:pt idx="8">
                  <c:v>2.67</c:v>
                </c:pt>
                <c:pt idx="9">
                  <c:v>3.07</c:v>
                </c:pt>
              </c:numCache>
            </c:numRef>
          </c:xVal>
          <c:yVal>
            <c:numRef>
              <c:f>'Motor Data'!$C$2015:$C$2024</c:f>
              <c:numCache>
                <c:formatCode>0.0</c:formatCode>
                <c:ptCount val="10"/>
                <c:pt idx="0">
                  <c:v>0.7</c:v>
                </c:pt>
                <c:pt idx="1">
                  <c:v>3.4</c:v>
                </c:pt>
                <c:pt idx="2">
                  <c:v>6.7</c:v>
                </c:pt>
                <c:pt idx="3">
                  <c:v>10.7</c:v>
                </c:pt>
                <c:pt idx="4">
                  <c:v>15.2</c:v>
                </c:pt>
                <c:pt idx="5">
                  <c:v>18.899999999999999</c:v>
                </c:pt>
                <c:pt idx="6">
                  <c:v>22.5</c:v>
                </c:pt>
                <c:pt idx="7">
                  <c:v>25.9</c:v>
                </c:pt>
                <c:pt idx="8">
                  <c:v>28.9</c:v>
                </c:pt>
                <c:pt idx="9">
                  <c:v>31.8</c:v>
                </c:pt>
              </c:numCache>
            </c:numRef>
          </c:yVal>
          <c:smooth val="0"/>
        </c:ser>
        <c:dLbls>
          <c:showLegendKey val="0"/>
          <c:showVal val="0"/>
          <c:showCatName val="0"/>
          <c:showSerName val="0"/>
          <c:showPercent val="0"/>
          <c:showBubbleSize val="0"/>
        </c:dLbls>
        <c:axId val="484794704"/>
        <c:axId val="485110848"/>
      </c:scatterChart>
      <c:valAx>
        <c:axId val="484794704"/>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0848"/>
        <c:crosses val="autoZero"/>
        <c:crossBetween val="midCat"/>
      </c:valAx>
      <c:valAx>
        <c:axId val="485110848"/>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7947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DYS BE1102-10000, RX3020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Data'!$B$2320:$B$2328</c:f>
              <c:numCache>
                <c:formatCode>0.00</c:formatCode>
                <c:ptCount val="9"/>
                <c:pt idx="0">
                  <c:v>0.1</c:v>
                </c:pt>
                <c:pt idx="1">
                  <c:v>0.34</c:v>
                </c:pt>
                <c:pt idx="2">
                  <c:v>0.63</c:v>
                </c:pt>
                <c:pt idx="3">
                  <c:v>1.02</c:v>
                </c:pt>
                <c:pt idx="4">
                  <c:v>1.43</c:v>
                </c:pt>
                <c:pt idx="5">
                  <c:v>2.0099999999999998</c:v>
                </c:pt>
                <c:pt idx="6">
                  <c:v>2.61</c:v>
                </c:pt>
                <c:pt idx="7">
                  <c:v>3.13</c:v>
                </c:pt>
                <c:pt idx="8">
                  <c:v>3.4</c:v>
                </c:pt>
              </c:numCache>
            </c:numRef>
          </c:xVal>
          <c:yVal>
            <c:numRef>
              <c:f>'Motor Data'!$C$2320:$C$2328</c:f>
              <c:numCache>
                <c:formatCode>0.0</c:formatCode>
                <c:ptCount val="9"/>
                <c:pt idx="0">
                  <c:v>2.7</c:v>
                </c:pt>
                <c:pt idx="1">
                  <c:v>8</c:v>
                </c:pt>
                <c:pt idx="2">
                  <c:v>13.2</c:v>
                </c:pt>
                <c:pt idx="3">
                  <c:v>18.8</c:v>
                </c:pt>
                <c:pt idx="4">
                  <c:v>24.4</c:v>
                </c:pt>
                <c:pt idx="5">
                  <c:v>30.8</c:v>
                </c:pt>
                <c:pt idx="6">
                  <c:v>36.6</c:v>
                </c:pt>
                <c:pt idx="7">
                  <c:v>40.700000000000003</c:v>
                </c:pt>
                <c:pt idx="8">
                  <c:v>42.5</c:v>
                </c:pt>
              </c:numCache>
            </c:numRef>
          </c:yVal>
          <c:smooth val="0"/>
        </c:ser>
        <c:dLbls>
          <c:showLegendKey val="0"/>
          <c:showVal val="0"/>
          <c:showCatName val="0"/>
          <c:showSerName val="0"/>
          <c:showPercent val="0"/>
          <c:showBubbleSize val="0"/>
        </c:dLbls>
        <c:axId val="485111632"/>
        <c:axId val="485112024"/>
      </c:scatterChart>
      <c:valAx>
        <c:axId val="485111632"/>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2024"/>
        <c:crosses val="autoZero"/>
        <c:crossBetween val="midCat"/>
      </c:valAx>
      <c:valAx>
        <c:axId val="485112024"/>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16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CL-0820-15, Hubsan Prop</a:t>
            </a:r>
          </a:p>
        </c:rich>
      </c:tx>
      <c:layout>
        <c:manualLayout>
          <c:xMode val="edge"/>
          <c:yMode val="edge"/>
          <c:x val="0.18972989722825725"/>
          <c:y val="3.31573751499180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04328439137548"/>
          <c:y val="0.15372588053880734"/>
          <c:w val="0.45713956924020238"/>
          <c:h val="0.66223698059020786"/>
        </c:manualLayout>
      </c:layout>
      <c:scatterChart>
        <c:scatterStyle val="lineMarker"/>
        <c:varyColors val="0"/>
        <c:ser>
          <c:idx val="2"/>
          <c:order val="1"/>
          <c:tx>
            <c:strRef>
              <c:f>'Motor Data'!$R$117</c:f>
              <c:strCache>
                <c:ptCount val="1"/>
                <c:pt idx="0">
                  <c:v>Thrust, g</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Data'!$P$118:$P$121</c:f>
              <c:numCache>
                <c:formatCode>0.00</c:formatCode>
                <c:ptCount val="4"/>
                <c:pt idx="0">
                  <c:v>3.1</c:v>
                </c:pt>
                <c:pt idx="1">
                  <c:v>3.3</c:v>
                </c:pt>
                <c:pt idx="2">
                  <c:v>3.5</c:v>
                </c:pt>
                <c:pt idx="3">
                  <c:v>3.7</c:v>
                </c:pt>
              </c:numCache>
            </c:numRef>
          </c:xVal>
          <c:yVal>
            <c:numRef>
              <c:f>'Motor Data'!$R$118:$R$121</c:f>
              <c:numCache>
                <c:formatCode>0.0</c:formatCode>
                <c:ptCount val="4"/>
                <c:pt idx="0">
                  <c:v>25.1</c:v>
                </c:pt>
                <c:pt idx="1">
                  <c:v>27.6</c:v>
                </c:pt>
                <c:pt idx="2">
                  <c:v>30.2</c:v>
                </c:pt>
                <c:pt idx="3">
                  <c:v>33.1</c:v>
                </c:pt>
              </c:numCache>
            </c:numRef>
          </c:yVal>
          <c:smooth val="0"/>
        </c:ser>
        <c:dLbls>
          <c:showLegendKey val="0"/>
          <c:showVal val="0"/>
          <c:showCatName val="0"/>
          <c:showSerName val="0"/>
          <c:showPercent val="0"/>
          <c:showBubbleSize val="0"/>
        </c:dLbls>
        <c:axId val="477603800"/>
        <c:axId val="477905320"/>
      </c:scatterChart>
      <c:scatterChart>
        <c:scatterStyle val="lineMarker"/>
        <c:varyColors val="0"/>
        <c:ser>
          <c:idx val="1"/>
          <c:order val="0"/>
          <c:tx>
            <c:strRef>
              <c:f>'Motor Data'!$Q$117</c:f>
              <c:strCache>
                <c:ptCount val="1"/>
                <c:pt idx="0">
                  <c:v>Current</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2.2120839646258068E-2"/>
                  <c:y val="-3.811009488687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Data'!$P$118:$P$121</c:f>
              <c:numCache>
                <c:formatCode>0.00</c:formatCode>
                <c:ptCount val="4"/>
                <c:pt idx="0">
                  <c:v>3.1</c:v>
                </c:pt>
                <c:pt idx="1">
                  <c:v>3.3</c:v>
                </c:pt>
                <c:pt idx="2">
                  <c:v>3.5</c:v>
                </c:pt>
                <c:pt idx="3">
                  <c:v>3.7</c:v>
                </c:pt>
              </c:numCache>
            </c:numRef>
          </c:xVal>
          <c:yVal>
            <c:numRef>
              <c:f>'Motor Data'!$Q$118:$Q$121</c:f>
              <c:numCache>
                <c:formatCode>0.00</c:formatCode>
                <c:ptCount val="4"/>
                <c:pt idx="0">
                  <c:v>1.93</c:v>
                </c:pt>
                <c:pt idx="1">
                  <c:v>2.12</c:v>
                </c:pt>
                <c:pt idx="2">
                  <c:v>2.2999999999999998</c:v>
                </c:pt>
                <c:pt idx="3">
                  <c:v>2.4900000000000002</c:v>
                </c:pt>
              </c:numCache>
            </c:numRef>
          </c:yVal>
          <c:smooth val="0"/>
        </c:ser>
        <c:dLbls>
          <c:showLegendKey val="0"/>
          <c:showVal val="0"/>
          <c:showCatName val="0"/>
          <c:showSerName val="0"/>
          <c:showPercent val="0"/>
          <c:showBubbleSize val="0"/>
        </c:dLbls>
        <c:axId val="477906104"/>
        <c:axId val="477905712"/>
      </c:scatterChart>
      <c:valAx>
        <c:axId val="4776038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5320"/>
        <c:crosses val="autoZero"/>
        <c:crossBetween val="midCat"/>
      </c:valAx>
      <c:valAx>
        <c:axId val="477905320"/>
        <c:scaling>
          <c:orientation val="minMax"/>
          <c:max val="35"/>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603800"/>
        <c:crosses val="autoZero"/>
        <c:crossBetween val="midCat"/>
        <c:majorUnit val="2"/>
        <c:minorUnit val="1"/>
      </c:valAx>
      <c:valAx>
        <c:axId val="477905712"/>
        <c:scaling>
          <c:orientation val="minMax"/>
          <c:max val="3"/>
          <c:min val="1.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6104"/>
        <c:crosses val="max"/>
        <c:crossBetween val="midCat"/>
      </c:valAx>
      <c:valAx>
        <c:axId val="477906104"/>
        <c:scaling>
          <c:orientation val="minMax"/>
        </c:scaling>
        <c:delete val="1"/>
        <c:axPos val="b"/>
        <c:numFmt formatCode="0.00" sourceLinked="1"/>
        <c:majorTickMark val="out"/>
        <c:minorTickMark val="none"/>
        <c:tickLblPos val="nextTo"/>
        <c:crossAx val="47790571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DYS BE1102-10000, Hubsan-Style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Data'!$B$2340:$B$2348</c:f>
              <c:numCache>
                <c:formatCode>0.00</c:formatCode>
                <c:ptCount val="9"/>
                <c:pt idx="0">
                  <c:v>0.1</c:v>
                </c:pt>
                <c:pt idx="1">
                  <c:v>0.24</c:v>
                </c:pt>
                <c:pt idx="2">
                  <c:v>0.43</c:v>
                </c:pt>
                <c:pt idx="3">
                  <c:v>0.63</c:v>
                </c:pt>
                <c:pt idx="4">
                  <c:v>0.94</c:v>
                </c:pt>
                <c:pt idx="5">
                  <c:v>1.38</c:v>
                </c:pt>
                <c:pt idx="6">
                  <c:v>1.71</c:v>
                </c:pt>
                <c:pt idx="7">
                  <c:v>1.97</c:v>
                </c:pt>
                <c:pt idx="8">
                  <c:v>2.1800000000000002</c:v>
                </c:pt>
              </c:numCache>
            </c:numRef>
          </c:xVal>
          <c:yVal>
            <c:numRef>
              <c:f>'Motor Data'!$C$2340:$C$2348</c:f>
              <c:numCache>
                <c:formatCode>0.0</c:formatCode>
                <c:ptCount val="9"/>
                <c:pt idx="0">
                  <c:v>1.2</c:v>
                </c:pt>
                <c:pt idx="1">
                  <c:v>3.7</c:v>
                </c:pt>
                <c:pt idx="2">
                  <c:v>6.5</c:v>
                </c:pt>
                <c:pt idx="3">
                  <c:v>9.1999999999999993</c:v>
                </c:pt>
                <c:pt idx="4">
                  <c:v>13.2</c:v>
                </c:pt>
                <c:pt idx="5">
                  <c:v>18.399999999999999</c:v>
                </c:pt>
                <c:pt idx="6">
                  <c:v>21.7</c:v>
                </c:pt>
                <c:pt idx="7">
                  <c:v>23.9</c:v>
                </c:pt>
                <c:pt idx="8">
                  <c:v>25.9</c:v>
                </c:pt>
              </c:numCache>
            </c:numRef>
          </c:yVal>
          <c:smooth val="0"/>
        </c:ser>
        <c:dLbls>
          <c:showLegendKey val="0"/>
          <c:showVal val="0"/>
          <c:showCatName val="0"/>
          <c:showSerName val="0"/>
          <c:showPercent val="0"/>
          <c:showBubbleSize val="0"/>
        </c:dLbls>
        <c:axId val="485112808"/>
        <c:axId val="485113200"/>
      </c:scatterChart>
      <c:valAx>
        <c:axId val="485112808"/>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3200"/>
        <c:crosses val="autoZero"/>
        <c:crossBetween val="midCat"/>
      </c:valAx>
      <c:valAx>
        <c:axId val="485113200"/>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28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DYS BE1102-10K, Furious 1935 4-Blade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BE1102-10000</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Data'!$B$2360:$B$2369</c:f>
              <c:numCache>
                <c:formatCode>0.00</c:formatCode>
                <c:ptCount val="10"/>
                <c:pt idx="0">
                  <c:v>0.11</c:v>
                </c:pt>
                <c:pt idx="1">
                  <c:v>0.38</c:v>
                </c:pt>
                <c:pt idx="2">
                  <c:v>0.66</c:v>
                </c:pt>
                <c:pt idx="3">
                  <c:v>1.03</c:v>
                </c:pt>
                <c:pt idx="4">
                  <c:v>1.47</c:v>
                </c:pt>
                <c:pt idx="5">
                  <c:v>2.14</c:v>
                </c:pt>
                <c:pt idx="6">
                  <c:v>2.75</c:v>
                </c:pt>
                <c:pt idx="7">
                  <c:v>3.6</c:v>
                </c:pt>
                <c:pt idx="8">
                  <c:v>4.05</c:v>
                </c:pt>
                <c:pt idx="9">
                  <c:v>4.5999999999999996</c:v>
                </c:pt>
              </c:numCache>
            </c:numRef>
          </c:xVal>
          <c:yVal>
            <c:numRef>
              <c:f>'Motor Data'!$C$2360:$C$2369</c:f>
              <c:numCache>
                <c:formatCode>0.0</c:formatCode>
                <c:ptCount val="10"/>
                <c:pt idx="0">
                  <c:v>2.1</c:v>
                </c:pt>
                <c:pt idx="1">
                  <c:v>7.4</c:v>
                </c:pt>
                <c:pt idx="2">
                  <c:v>12.5</c:v>
                </c:pt>
                <c:pt idx="3">
                  <c:v>17.8</c:v>
                </c:pt>
                <c:pt idx="4">
                  <c:v>24.3</c:v>
                </c:pt>
                <c:pt idx="5">
                  <c:v>33.1</c:v>
                </c:pt>
                <c:pt idx="6">
                  <c:v>40</c:v>
                </c:pt>
                <c:pt idx="7">
                  <c:v>47.7</c:v>
                </c:pt>
                <c:pt idx="8">
                  <c:v>51.3</c:v>
                </c:pt>
                <c:pt idx="9">
                  <c:v>55.2</c:v>
                </c:pt>
              </c:numCache>
            </c:numRef>
          </c:yVal>
          <c:smooth val="0"/>
        </c:ser>
        <c:ser>
          <c:idx val="1"/>
          <c:order val="1"/>
          <c:tx>
            <c:v>BR1103-10000</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Data'!$B$2095:$B$2105</c:f>
              <c:numCache>
                <c:formatCode>0.00</c:formatCode>
                <c:ptCount val="11"/>
                <c:pt idx="0">
                  <c:v>0.12</c:v>
                </c:pt>
                <c:pt idx="1">
                  <c:v>0.32</c:v>
                </c:pt>
                <c:pt idx="2">
                  <c:v>0.77</c:v>
                </c:pt>
                <c:pt idx="3">
                  <c:v>1.25</c:v>
                </c:pt>
                <c:pt idx="4">
                  <c:v>1.78</c:v>
                </c:pt>
                <c:pt idx="5">
                  <c:v>2.3199999999999998</c:v>
                </c:pt>
                <c:pt idx="6">
                  <c:v>3.12</c:v>
                </c:pt>
                <c:pt idx="7">
                  <c:v>3.68</c:v>
                </c:pt>
                <c:pt idx="8">
                  <c:v>4.03</c:v>
                </c:pt>
                <c:pt idx="9">
                  <c:v>4.5599999999999996</c:v>
                </c:pt>
                <c:pt idx="10">
                  <c:v>4.9000000000000004</c:v>
                </c:pt>
              </c:numCache>
            </c:numRef>
          </c:xVal>
          <c:yVal>
            <c:numRef>
              <c:f>'Motor Data'!$C$2095:$C$2105</c:f>
              <c:numCache>
                <c:formatCode>0.0</c:formatCode>
                <c:ptCount val="11"/>
                <c:pt idx="0">
                  <c:v>2.1</c:v>
                </c:pt>
                <c:pt idx="1">
                  <c:v>5.9</c:v>
                </c:pt>
                <c:pt idx="2">
                  <c:v>13.4</c:v>
                </c:pt>
                <c:pt idx="3">
                  <c:v>20.5</c:v>
                </c:pt>
                <c:pt idx="4">
                  <c:v>27.9</c:v>
                </c:pt>
                <c:pt idx="5">
                  <c:v>35.6</c:v>
                </c:pt>
                <c:pt idx="6">
                  <c:v>45.2</c:v>
                </c:pt>
                <c:pt idx="7">
                  <c:v>49.2</c:v>
                </c:pt>
                <c:pt idx="8">
                  <c:v>52</c:v>
                </c:pt>
                <c:pt idx="9">
                  <c:v>57.4</c:v>
                </c:pt>
                <c:pt idx="10">
                  <c:v>59.1</c:v>
                </c:pt>
              </c:numCache>
            </c:numRef>
          </c:yVal>
          <c:smooth val="0"/>
        </c:ser>
        <c:dLbls>
          <c:showLegendKey val="0"/>
          <c:showVal val="0"/>
          <c:showCatName val="0"/>
          <c:showSerName val="0"/>
          <c:showPercent val="0"/>
          <c:showBubbleSize val="0"/>
        </c:dLbls>
        <c:axId val="485113984"/>
        <c:axId val="485114376"/>
      </c:scatterChart>
      <c:valAx>
        <c:axId val="485113984"/>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4376"/>
        <c:crosses val="autoZero"/>
        <c:crossBetween val="midCat"/>
      </c:valAx>
      <c:valAx>
        <c:axId val="485114376"/>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3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Furious 1935 4-Blade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Data'!$B$2095:$B$2105</c:f>
              <c:numCache>
                <c:formatCode>0.00</c:formatCode>
                <c:ptCount val="11"/>
                <c:pt idx="0">
                  <c:v>0.12</c:v>
                </c:pt>
                <c:pt idx="1">
                  <c:v>0.32</c:v>
                </c:pt>
                <c:pt idx="2">
                  <c:v>0.77</c:v>
                </c:pt>
                <c:pt idx="3">
                  <c:v>1.25</c:v>
                </c:pt>
                <c:pt idx="4">
                  <c:v>1.78</c:v>
                </c:pt>
                <c:pt idx="5">
                  <c:v>2.3199999999999998</c:v>
                </c:pt>
                <c:pt idx="6">
                  <c:v>3.12</c:v>
                </c:pt>
                <c:pt idx="7">
                  <c:v>3.68</c:v>
                </c:pt>
                <c:pt idx="8">
                  <c:v>4.03</c:v>
                </c:pt>
                <c:pt idx="9">
                  <c:v>4.5599999999999996</c:v>
                </c:pt>
                <c:pt idx="10">
                  <c:v>4.9000000000000004</c:v>
                </c:pt>
              </c:numCache>
            </c:numRef>
          </c:xVal>
          <c:yVal>
            <c:numRef>
              <c:f>'Motor Data'!$C$2095:$C$2105</c:f>
              <c:numCache>
                <c:formatCode>0.0</c:formatCode>
                <c:ptCount val="11"/>
                <c:pt idx="0">
                  <c:v>2.1</c:v>
                </c:pt>
                <c:pt idx="1">
                  <c:v>5.9</c:v>
                </c:pt>
                <c:pt idx="2">
                  <c:v>13.4</c:v>
                </c:pt>
                <c:pt idx="3">
                  <c:v>20.5</c:v>
                </c:pt>
                <c:pt idx="4">
                  <c:v>27.9</c:v>
                </c:pt>
                <c:pt idx="5">
                  <c:v>35.6</c:v>
                </c:pt>
                <c:pt idx="6">
                  <c:v>45.2</c:v>
                </c:pt>
                <c:pt idx="7">
                  <c:v>49.2</c:v>
                </c:pt>
                <c:pt idx="8">
                  <c:v>52</c:v>
                </c:pt>
                <c:pt idx="9">
                  <c:v>57.4</c:v>
                </c:pt>
                <c:pt idx="10">
                  <c:v>59.1</c:v>
                </c:pt>
              </c:numCache>
            </c:numRef>
          </c:yVal>
          <c:smooth val="0"/>
        </c:ser>
        <c:dLbls>
          <c:showLegendKey val="0"/>
          <c:showVal val="0"/>
          <c:showCatName val="0"/>
          <c:showSerName val="0"/>
          <c:showPercent val="0"/>
          <c:showBubbleSize val="0"/>
        </c:dLbls>
        <c:axId val="485115160"/>
        <c:axId val="485115552"/>
      </c:scatterChart>
      <c:valAx>
        <c:axId val="485115160"/>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5552"/>
        <c:crosses val="autoZero"/>
        <c:crossBetween val="midCat"/>
      </c:valAx>
      <c:valAx>
        <c:axId val="485115552"/>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516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Racerstar 1535 4-Blade 38mm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Data'!$B$2115:$B$2125</c:f>
              <c:numCache>
                <c:formatCode>0.00</c:formatCode>
                <c:ptCount val="11"/>
                <c:pt idx="0">
                  <c:v>0.16</c:v>
                </c:pt>
                <c:pt idx="1">
                  <c:v>0.28999999999999998</c:v>
                </c:pt>
                <c:pt idx="2">
                  <c:v>0.49</c:v>
                </c:pt>
                <c:pt idx="3">
                  <c:v>0.85</c:v>
                </c:pt>
                <c:pt idx="4">
                  <c:v>1.1599999999999999</c:v>
                </c:pt>
                <c:pt idx="5">
                  <c:v>1.61</c:v>
                </c:pt>
                <c:pt idx="6">
                  <c:v>2.06</c:v>
                </c:pt>
                <c:pt idx="7">
                  <c:v>2.58</c:v>
                </c:pt>
                <c:pt idx="8">
                  <c:v>3.05</c:v>
                </c:pt>
                <c:pt idx="9">
                  <c:v>3.55</c:v>
                </c:pt>
                <c:pt idx="10">
                  <c:v>4.24</c:v>
                </c:pt>
              </c:numCache>
            </c:numRef>
          </c:xVal>
          <c:yVal>
            <c:numRef>
              <c:f>'Motor Data'!$C$2115:$C$2125</c:f>
              <c:numCache>
                <c:formatCode>0.0</c:formatCode>
                <c:ptCount val="11"/>
                <c:pt idx="0">
                  <c:v>2.4</c:v>
                </c:pt>
                <c:pt idx="1">
                  <c:v>4.3</c:v>
                </c:pt>
                <c:pt idx="2">
                  <c:v>7.6</c:v>
                </c:pt>
                <c:pt idx="3">
                  <c:v>12.8</c:v>
                </c:pt>
                <c:pt idx="4">
                  <c:v>17.2</c:v>
                </c:pt>
                <c:pt idx="5">
                  <c:v>23.3</c:v>
                </c:pt>
                <c:pt idx="6">
                  <c:v>29.4</c:v>
                </c:pt>
                <c:pt idx="7">
                  <c:v>35.700000000000003</c:v>
                </c:pt>
                <c:pt idx="8">
                  <c:v>39.799999999999997</c:v>
                </c:pt>
                <c:pt idx="9">
                  <c:v>45</c:v>
                </c:pt>
                <c:pt idx="10">
                  <c:v>51.7</c:v>
                </c:pt>
              </c:numCache>
            </c:numRef>
          </c:yVal>
          <c:smooth val="0"/>
        </c:ser>
        <c:dLbls>
          <c:showLegendKey val="0"/>
          <c:showVal val="0"/>
          <c:showCatName val="0"/>
          <c:showSerName val="0"/>
          <c:showPercent val="0"/>
          <c:showBubbleSize val="0"/>
        </c:dLbls>
        <c:axId val="485116336"/>
        <c:axId val="485116728"/>
      </c:scatterChart>
      <c:valAx>
        <c:axId val="485116336"/>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6728"/>
        <c:crosses val="autoZero"/>
        <c:crossBetween val="midCat"/>
      </c:valAx>
      <c:valAx>
        <c:axId val="485116728"/>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63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HQProp 3030 2-Blade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Data'!$B$2135:$B$2145</c:f>
              <c:numCache>
                <c:formatCode>0.00</c:formatCode>
                <c:ptCount val="11"/>
                <c:pt idx="0">
                  <c:v>0.06</c:v>
                </c:pt>
                <c:pt idx="1">
                  <c:v>0.17</c:v>
                </c:pt>
                <c:pt idx="2">
                  <c:v>0.3</c:v>
                </c:pt>
                <c:pt idx="3">
                  <c:v>0.63</c:v>
                </c:pt>
                <c:pt idx="4">
                  <c:v>1.03</c:v>
                </c:pt>
                <c:pt idx="5">
                  <c:v>1.51</c:v>
                </c:pt>
                <c:pt idx="6">
                  <c:v>2.14</c:v>
                </c:pt>
                <c:pt idx="7">
                  <c:v>2.76</c:v>
                </c:pt>
                <c:pt idx="8">
                  <c:v>3.32</c:v>
                </c:pt>
                <c:pt idx="9">
                  <c:v>3.9</c:v>
                </c:pt>
                <c:pt idx="10">
                  <c:v>4.5999999999999996</c:v>
                </c:pt>
              </c:numCache>
            </c:numRef>
          </c:xVal>
          <c:yVal>
            <c:numRef>
              <c:f>'Motor Data'!$C$2135:$C$2145</c:f>
              <c:numCache>
                <c:formatCode>0.0</c:formatCode>
                <c:ptCount val="11"/>
                <c:pt idx="0">
                  <c:v>1</c:v>
                </c:pt>
                <c:pt idx="1">
                  <c:v>2.8</c:v>
                </c:pt>
                <c:pt idx="2">
                  <c:v>4.9000000000000004</c:v>
                </c:pt>
                <c:pt idx="3">
                  <c:v>9.5</c:v>
                </c:pt>
                <c:pt idx="4">
                  <c:v>14.9</c:v>
                </c:pt>
                <c:pt idx="5">
                  <c:v>20.8</c:v>
                </c:pt>
                <c:pt idx="6">
                  <c:v>28.5</c:v>
                </c:pt>
                <c:pt idx="7">
                  <c:v>34.5</c:v>
                </c:pt>
                <c:pt idx="8">
                  <c:v>40.6</c:v>
                </c:pt>
                <c:pt idx="9">
                  <c:v>45.8</c:v>
                </c:pt>
                <c:pt idx="10">
                  <c:v>50.7</c:v>
                </c:pt>
              </c:numCache>
            </c:numRef>
          </c:yVal>
          <c:smooth val="0"/>
        </c:ser>
        <c:dLbls>
          <c:showLegendKey val="0"/>
          <c:showVal val="0"/>
          <c:showCatName val="0"/>
          <c:showSerName val="0"/>
          <c:showPercent val="0"/>
          <c:showBubbleSize val="0"/>
        </c:dLbls>
        <c:axId val="485117512"/>
        <c:axId val="485117904"/>
      </c:scatterChart>
      <c:valAx>
        <c:axId val="485117512"/>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7904"/>
        <c:crosses val="autoZero"/>
        <c:crossBetween val="midCat"/>
      </c:valAx>
      <c:valAx>
        <c:axId val="485117904"/>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11751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Hubsan 3-Blade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Data'!$B$2155:$B$2164</c:f>
              <c:numCache>
                <c:formatCode>0.00</c:formatCode>
                <c:ptCount val="10"/>
                <c:pt idx="0">
                  <c:v>0.09</c:v>
                </c:pt>
                <c:pt idx="1">
                  <c:v>0.28999999999999998</c:v>
                </c:pt>
                <c:pt idx="2">
                  <c:v>0.54</c:v>
                </c:pt>
                <c:pt idx="3">
                  <c:v>0.91</c:v>
                </c:pt>
                <c:pt idx="4">
                  <c:v>1.38</c:v>
                </c:pt>
                <c:pt idx="5">
                  <c:v>1.86</c:v>
                </c:pt>
                <c:pt idx="6">
                  <c:v>2.2200000000000002</c:v>
                </c:pt>
                <c:pt idx="7">
                  <c:v>2.83</c:v>
                </c:pt>
                <c:pt idx="8">
                  <c:v>3.41</c:v>
                </c:pt>
                <c:pt idx="9">
                  <c:v>4.13</c:v>
                </c:pt>
              </c:numCache>
            </c:numRef>
          </c:xVal>
          <c:yVal>
            <c:numRef>
              <c:f>'Motor Data'!$C$2155:$C$2164</c:f>
              <c:numCache>
                <c:formatCode>0.0</c:formatCode>
                <c:ptCount val="10"/>
                <c:pt idx="0">
                  <c:v>1.2</c:v>
                </c:pt>
                <c:pt idx="1">
                  <c:v>4.5999999999999996</c:v>
                </c:pt>
                <c:pt idx="2">
                  <c:v>8.6</c:v>
                </c:pt>
                <c:pt idx="3">
                  <c:v>14.5</c:v>
                </c:pt>
                <c:pt idx="4">
                  <c:v>22</c:v>
                </c:pt>
                <c:pt idx="5">
                  <c:v>28.9</c:v>
                </c:pt>
                <c:pt idx="6">
                  <c:v>33.4</c:v>
                </c:pt>
                <c:pt idx="7">
                  <c:v>42.3</c:v>
                </c:pt>
                <c:pt idx="8">
                  <c:v>48.3</c:v>
                </c:pt>
                <c:pt idx="9">
                  <c:v>55.2</c:v>
                </c:pt>
              </c:numCache>
            </c:numRef>
          </c:yVal>
          <c:smooth val="0"/>
        </c:ser>
        <c:dLbls>
          <c:showLegendKey val="0"/>
          <c:showVal val="0"/>
          <c:showCatName val="0"/>
          <c:showSerName val="0"/>
          <c:showPercent val="0"/>
          <c:showBubbleSize val="0"/>
        </c:dLbls>
        <c:axId val="485233744"/>
        <c:axId val="485234136"/>
      </c:scatterChart>
      <c:valAx>
        <c:axId val="485233744"/>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4136"/>
        <c:crosses val="autoZero"/>
        <c:crossBetween val="midCat"/>
      </c:valAx>
      <c:valAx>
        <c:axId val="485234136"/>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374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Furious FPV 45mm 2-Blade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Data'!$B$2175:$B$2184</c:f>
              <c:numCache>
                <c:formatCode>0.00</c:formatCode>
                <c:ptCount val="10"/>
                <c:pt idx="0">
                  <c:v>0.11</c:v>
                </c:pt>
                <c:pt idx="1">
                  <c:v>0.21</c:v>
                </c:pt>
                <c:pt idx="2">
                  <c:v>0.36</c:v>
                </c:pt>
                <c:pt idx="3">
                  <c:v>0.54</c:v>
                </c:pt>
                <c:pt idx="4">
                  <c:v>1</c:v>
                </c:pt>
                <c:pt idx="5">
                  <c:v>1.54</c:v>
                </c:pt>
                <c:pt idx="6">
                  <c:v>1.99</c:v>
                </c:pt>
                <c:pt idx="7">
                  <c:v>2.56</c:v>
                </c:pt>
                <c:pt idx="8">
                  <c:v>3.1</c:v>
                </c:pt>
                <c:pt idx="9">
                  <c:v>3.35</c:v>
                </c:pt>
              </c:numCache>
            </c:numRef>
          </c:xVal>
          <c:yVal>
            <c:numRef>
              <c:f>'Motor Data'!$C$2175:$C$2184</c:f>
              <c:numCache>
                <c:formatCode>0.0</c:formatCode>
                <c:ptCount val="10"/>
                <c:pt idx="0">
                  <c:v>1</c:v>
                </c:pt>
                <c:pt idx="1">
                  <c:v>2.5</c:v>
                </c:pt>
                <c:pt idx="2">
                  <c:v>4.8</c:v>
                </c:pt>
                <c:pt idx="3">
                  <c:v>7.6</c:v>
                </c:pt>
                <c:pt idx="4">
                  <c:v>15.2</c:v>
                </c:pt>
                <c:pt idx="5">
                  <c:v>23.7</c:v>
                </c:pt>
                <c:pt idx="6">
                  <c:v>29.3</c:v>
                </c:pt>
                <c:pt idx="7">
                  <c:v>37.5</c:v>
                </c:pt>
                <c:pt idx="8">
                  <c:v>44.8</c:v>
                </c:pt>
                <c:pt idx="9">
                  <c:v>46.7</c:v>
                </c:pt>
              </c:numCache>
            </c:numRef>
          </c:yVal>
          <c:smooth val="0"/>
        </c:ser>
        <c:dLbls>
          <c:showLegendKey val="0"/>
          <c:showVal val="0"/>
          <c:showCatName val="0"/>
          <c:showSerName val="0"/>
          <c:showPercent val="0"/>
          <c:showBubbleSize val="0"/>
        </c:dLbls>
        <c:axId val="485234920"/>
        <c:axId val="485235312"/>
      </c:scatterChart>
      <c:valAx>
        <c:axId val="485234920"/>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5312"/>
        <c:crosses val="autoZero"/>
        <c:crossBetween val="midCat"/>
      </c:valAx>
      <c:valAx>
        <c:axId val="485235312"/>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492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Furious 2035 4-Blade cut 39mm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Data'!$B$2195:$B$2205</c:f>
              <c:numCache>
                <c:formatCode>0.00</c:formatCode>
                <c:ptCount val="11"/>
                <c:pt idx="0">
                  <c:v>0.15</c:v>
                </c:pt>
                <c:pt idx="1">
                  <c:v>0.28000000000000003</c:v>
                </c:pt>
                <c:pt idx="2">
                  <c:v>0.55000000000000004</c:v>
                </c:pt>
                <c:pt idx="3">
                  <c:v>0.84</c:v>
                </c:pt>
                <c:pt idx="4">
                  <c:v>1.26</c:v>
                </c:pt>
                <c:pt idx="5">
                  <c:v>2.2999999999999998</c:v>
                </c:pt>
                <c:pt idx="6">
                  <c:v>2.85</c:v>
                </c:pt>
                <c:pt idx="7">
                  <c:v>3.51</c:v>
                </c:pt>
                <c:pt idx="8">
                  <c:v>4.16</c:v>
                </c:pt>
                <c:pt idx="9">
                  <c:v>4.5199999999999996</c:v>
                </c:pt>
                <c:pt idx="10">
                  <c:v>4.8</c:v>
                </c:pt>
              </c:numCache>
            </c:numRef>
          </c:xVal>
          <c:yVal>
            <c:numRef>
              <c:f>'Motor Data'!$C$2195:$C$2205</c:f>
              <c:numCache>
                <c:formatCode>0.0</c:formatCode>
                <c:ptCount val="11"/>
                <c:pt idx="0">
                  <c:v>2.1</c:v>
                </c:pt>
                <c:pt idx="1">
                  <c:v>4.0999999999999996</c:v>
                </c:pt>
                <c:pt idx="2">
                  <c:v>7.8</c:v>
                </c:pt>
                <c:pt idx="3">
                  <c:v>11.5</c:v>
                </c:pt>
                <c:pt idx="4">
                  <c:v>16.7</c:v>
                </c:pt>
                <c:pt idx="5">
                  <c:v>27.7</c:v>
                </c:pt>
                <c:pt idx="6">
                  <c:v>32.299999999999997</c:v>
                </c:pt>
                <c:pt idx="7">
                  <c:v>38.5</c:v>
                </c:pt>
                <c:pt idx="8">
                  <c:v>43.5</c:v>
                </c:pt>
                <c:pt idx="9">
                  <c:v>45.1</c:v>
                </c:pt>
                <c:pt idx="10">
                  <c:v>47.6</c:v>
                </c:pt>
              </c:numCache>
            </c:numRef>
          </c:yVal>
          <c:smooth val="0"/>
        </c:ser>
        <c:dLbls>
          <c:showLegendKey val="0"/>
          <c:showVal val="0"/>
          <c:showCatName val="0"/>
          <c:showSerName val="0"/>
          <c:showPercent val="0"/>
          <c:showBubbleSize val="0"/>
        </c:dLbls>
        <c:axId val="485236096"/>
        <c:axId val="485236488"/>
      </c:scatterChart>
      <c:valAx>
        <c:axId val="485236096"/>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6488"/>
        <c:crosses val="autoZero"/>
        <c:crossBetween val="midCat"/>
      </c:valAx>
      <c:valAx>
        <c:axId val="485236488"/>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609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Rakon 40mm 3-Blade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Rakon 3-Blade 40mm</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Data'!$B$2215:$B$2225</c:f>
              <c:numCache>
                <c:formatCode>0.00</c:formatCode>
                <c:ptCount val="11"/>
                <c:pt idx="0">
                  <c:v>0.1</c:v>
                </c:pt>
                <c:pt idx="1">
                  <c:v>0.21</c:v>
                </c:pt>
                <c:pt idx="2">
                  <c:v>0.31</c:v>
                </c:pt>
                <c:pt idx="3">
                  <c:v>0.56000000000000005</c:v>
                </c:pt>
                <c:pt idx="4">
                  <c:v>0.92</c:v>
                </c:pt>
                <c:pt idx="5">
                  <c:v>1.48</c:v>
                </c:pt>
                <c:pt idx="6">
                  <c:v>2.02</c:v>
                </c:pt>
                <c:pt idx="7">
                  <c:v>2.4700000000000002</c:v>
                </c:pt>
                <c:pt idx="8">
                  <c:v>3.2</c:v>
                </c:pt>
                <c:pt idx="9">
                  <c:v>3.83</c:v>
                </c:pt>
                <c:pt idx="10">
                  <c:v>4.28</c:v>
                </c:pt>
              </c:numCache>
            </c:numRef>
          </c:xVal>
          <c:yVal>
            <c:numRef>
              <c:f>'Motor Data'!$C$2215:$C$2225</c:f>
              <c:numCache>
                <c:formatCode>0.0</c:formatCode>
                <c:ptCount val="11"/>
                <c:pt idx="0">
                  <c:v>1.3</c:v>
                </c:pt>
                <c:pt idx="1">
                  <c:v>2.8</c:v>
                </c:pt>
                <c:pt idx="2">
                  <c:v>4.7</c:v>
                </c:pt>
                <c:pt idx="3">
                  <c:v>8.3000000000000007</c:v>
                </c:pt>
                <c:pt idx="4">
                  <c:v>13.5</c:v>
                </c:pt>
                <c:pt idx="5">
                  <c:v>22</c:v>
                </c:pt>
                <c:pt idx="6">
                  <c:v>29.3</c:v>
                </c:pt>
                <c:pt idx="7">
                  <c:v>34.1</c:v>
                </c:pt>
                <c:pt idx="8">
                  <c:v>42.2</c:v>
                </c:pt>
                <c:pt idx="9">
                  <c:v>47.6</c:v>
                </c:pt>
                <c:pt idx="10">
                  <c:v>52.1</c:v>
                </c:pt>
              </c:numCache>
            </c:numRef>
          </c:yVal>
          <c:smooth val="0"/>
        </c:ser>
        <c:ser>
          <c:idx val="1"/>
          <c:order val="1"/>
          <c:tx>
            <c:v>Furious 2035 cut 39mm</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Data'!$B$2195:$B$2205</c:f>
              <c:numCache>
                <c:formatCode>0.00</c:formatCode>
                <c:ptCount val="11"/>
                <c:pt idx="0">
                  <c:v>0.15</c:v>
                </c:pt>
                <c:pt idx="1">
                  <c:v>0.28000000000000003</c:v>
                </c:pt>
                <c:pt idx="2">
                  <c:v>0.55000000000000004</c:v>
                </c:pt>
                <c:pt idx="3">
                  <c:v>0.84</c:v>
                </c:pt>
                <c:pt idx="4">
                  <c:v>1.26</c:v>
                </c:pt>
                <c:pt idx="5">
                  <c:v>2.2999999999999998</c:v>
                </c:pt>
                <c:pt idx="6">
                  <c:v>2.85</c:v>
                </c:pt>
                <c:pt idx="7">
                  <c:v>3.51</c:v>
                </c:pt>
                <c:pt idx="8">
                  <c:v>4.16</c:v>
                </c:pt>
                <c:pt idx="9">
                  <c:v>4.5199999999999996</c:v>
                </c:pt>
                <c:pt idx="10">
                  <c:v>4.8</c:v>
                </c:pt>
              </c:numCache>
            </c:numRef>
          </c:xVal>
          <c:yVal>
            <c:numRef>
              <c:f>'Motor Data'!$C$2195:$C$2205</c:f>
              <c:numCache>
                <c:formatCode>0.0</c:formatCode>
                <c:ptCount val="11"/>
                <c:pt idx="0">
                  <c:v>2.1</c:v>
                </c:pt>
                <c:pt idx="1">
                  <c:v>4.0999999999999996</c:v>
                </c:pt>
                <c:pt idx="2">
                  <c:v>7.8</c:v>
                </c:pt>
                <c:pt idx="3">
                  <c:v>11.5</c:v>
                </c:pt>
                <c:pt idx="4">
                  <c:v>16.7</c:v>
                </c:pt>
                <c:pt idx="5">
                  <c:v>27.7</c:v>
                </c:pt>
                <c:pt idx="6">
                  <c:v>32.299999999999997</c:v>
                </c:pt>
                <c:pt idx="7">
                  <c:v>38.5</c:v>
                </c:pt>
                <c:pt idx="8">
                  <c:v>43.5</c:v>
                </c:pt>
                <c:pt idx="9">
                  <c:v>45.1</c:v>
                </c:pt>
                <c:pt idx="10">
                  <c:v>47.6</c:v>
                </c:pt>
              </c:numCache>
            </c:numRef>
          </c:yVal>
          <c:smooth val="0"/>
        </c:ser>
        <c:ser>
          <c:idx val="2"/>
          <c:order val="2"/>
          <c:tx>
            <c:v>Furious FPV 45mm 2-Blade cut 40mm</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Data'!$B$2175:$B$2184</c:f>
              <c:numCache>
                <c:formatCode>0.00</c:formatCode>
                <c:ptCount val="10"/>
                <c:pt idx="0">
                  <c:v>0.11</c:v>
                </c:pt>
                <c:pt idx="1">
                  <c:v>0.21</c:v>
                </c:pt>
                <c:pt idx="2">
                  <c:v>0.36</c:v>
                </c:pt>
                <c:pt idx="3">
                  <c:v>0.54</c:v>
                </c:pt>
                <c:pt idx="4">
                  <c:v>1</c:v>
                </c:pt>
                <c:pt idx="5">
                  <c:v>1.54</c:v>
                </c:pt>
                <c:pt idx="6">
                  <c:v>1.99</c:v>
                </c:pt>
                <c:pt idx="7">
                  <c:v>2.56</c:v>
                </c:pt>
                <c:pt idx="8">
                  <c:v>3.1</c:v>
                </c:pt>
                <c:pt idx="9">
                  <c:v>3.35</c:v>
                </c:pt>
              </c:numCache>
            </c:numRef>
          </c:xVal>
          <c:yVal>
            <c:numRef>
              <c:f>'Motor Data'!$C$2175:$C$2184</c:f>
              <c:numCache>
                <c:formatCode>0.0</c:formatCode>
                <c:ptCount val="10"/>
                <c:pt idx="0">
                  <c:v>1</c:v>
                </c:pt>
                <c:pt idx="1">
                  <c:v>2.5</c:v>
                </c:pt>
                <c:pt idx="2">
                  <c:v>4.8</c:v>
                </c:pt>
                <c:pt idx="3">
                  <c:v>7.6</c:v>
                </c:pt>
                <c:pt idx="4">
                  <c:v>15.2</c:v>
                </c:pt>
                <c:pt idx="5">
                  <c:v>23.7</c:v>
                </c:pt>
                <c:pt idx="6">
                  <c:v>29.3</c:v>
                </c:pt>
                <c:pt idx="7">
                  <c:v>37.5</c:v>
                </c:pt>
                <c:pt idx="8">
                  <c:v>44.8</c:v>
                </c:pt>
                <c:pt idx="9">
                  <c:v>46.7</c:v>
                </c:pt>
              </c:numCache>
            </c:numRef>
          </c:yVal>
          <c:smooth val="0"/>
        </c:ser>
        <c:ser>
          <c:idx val="3"/>
          <c:order val="3"/>
          <c:tx>
            <c:v>Hubsan 3-Blade cut 40mm</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'Motor Data'!$B$2155:$B$2164</c:f>
              <c:numCache>
                <c:formatCode>0.00</c:formatCode>
                <c:ptCount val="10"/>
                <c:pt idx="0">
                  <c:v>0.09</c:v>
                </c:pt>
                <c:pt idx="1">
                  <c:v>0.28999999999999998</c:v>
                </c:pt>
                <c:pt idx="2">
                  <c:v>0.54</c:v>
                </c:pt>
                <c:pt idx="3">
                  <c:v>0.91</c:v>
                </c:pt>
                <c:pt idx="4">
                  <c:v>1.38</c:v>
                </c:pt>
                <c:pt idx="5">
                  <c:v>1.86</c:v>
                </c:pt>
                <c:pt idx="6">
                  <c:v>2.2200000000000002</c:v>
                </c:pt>
                <c:pt idx="7">
                  <c:v>2.83</c:v>
                </c:pt>
                <c:pt idx="8">
                  <c:v>3.41</c:v>
                </c:pt>
                <c:pt idx="9">
                  <c:v>4.13</c:v>
                </c:pt>
              </c:numCache>
            </c:numRef>
          </c:xVal>
          <c:yVal>
            <c:numRef>
              <c:f>'Motor Data'!$C$2155:$C$2164</c:f>
              <c:numCache>
                <c:formatCode>0.0</c:formatCode>
                <c:ptCount val="10"/>
                <c:pt idx="0">
                  <c:v>1.2</c:v>
                </c:pt>
                <c:pt idx="1">
                  <c:v>4.5999999999999996</c:v>
                </c:pt>
                <c:pt idx="2">
                  <c:v>8.6</c:v>
                </c:pt>
                <c:pt idx="3">
                  <c:v>14.5</c:v>
                </c:pt>
                <c:pt idx="4">
                  <c:v>22</c:v>
                </c:pt>
                <c:pt idx="5">
                  <c:v>28.9</c:v>
                </c:pt>
                <c:pt idx="6">
                  <c:v>33.4</c:v>
                </c:pt>
                <c:pt idx="7">
                  <c:v>42.3</c:v>
                </c:pt>
                <c:pt idx="8">
                  <c:v>48.3</c:v>
                </c:pt>
                <c:pt idx="9">
                  <c:v>55.2</c:v>
                </c:pt>
              </c:numCache>
            </c:numRef>
          </c:yVal>
          <c:smooth val="0"/>
        </c:ser>
        <c:ser>
          <c:idx val="4"/>
          <c:order val="4"/>
          <c:tx>
            <c:v>HQProp 3030 2-Blade cut 40mm</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'Motor Data'!$B$2135:$B$2145</c:f>
              <c:numCache>
                <c:formatCode>0.00</c:formatCode>
                <c:ptCount val="11"/>
                <c:pt idx="0">
                  <c:v>0.06</c:v>
                </c:pt>
                <c:pt idx="1">
                  <c:v>0.17</c:v>
                </c:pt>
                <c:pt idx="2">
                  <c:v>0.3</c:v>
                </c:pt>
                <c:pt idx="3">
                  <c:v>0.63</c:v>
                </c:pt>
                <c:pt idx="4">
                  <c:v>1.03</c:v>
                </c:pt>
                <c:pt idx="5">
                  <c:v>1.51</c:v>
                </c:pt>
                <c:pt idx="6">
                  <c:v>2.14</c:v>
                </c:pt>
                <c:pt idx="7">
                  <c:v>2.76</c:v>
                </c:pt>
                <c:pt idx="8">
                  <c:v>3.32</c:v>
                </c:pt>
                <c:pt idx="9">
                  <c:v>3.9</c:v>
                </c:pt>
                <c:pt idx="10">
                  <c:v>4.5999999999999996</c:v>
                </c:pt>
              </c:numCache>
            </c:numRef>
          </c:xVal>
          <c:yVal>
            <c:numRef>
              <c:f>'Motor Data'!$C$2135:$C$2145</c:f>
              <c:numCache>
                <c:formatCode>0.0</c:formatCode>
                <c:ptCount val="11"/>
                <c:pt idx="0">
                  <c:v>1</c:v>
                </c:pt>
                <c:pt idx="1">
                  <c:v>2.8</c:v>
                </c:pt>
                <c:pt idx="2">
                  <c:v>4.9000000000000004</c:v>
                </c:pt>
                <c:pt idx="3">
                  <c:v>9.5</c:v>
                </c:pt>
                <c:pt idx="4">
                  <c:v>14.9</c:v>
                </c:pt>
                <c:pt idx="5">
                  <c:v>20.8</c:v>
                </c:pt>
                <c:pt idx="6">
                  <c:v>28.5</c:v>
                </c:pt>
                <c:pt idx="7">
                  <c:v>34.5</c:v>
                </c:pt>
                <c:pt idx="8">
                  <c:v>40.6</c:v>
                </c:pt>
                <c:pt idx="9">
                  <c:v>45.8</c:v>
                </c:pt>
                <c:pt idx="10">
                  <c:v>50.7</c:v>
                </c:pt>
              </c:numCache>
            </c:numRef>
          </c:yVal>
          <c:smooth val="0"/>
        </c:ser>
        <c:ser>
          <c:idx val="5"/>
          <c:order val="5"/>
          <c:tx>
            <c:v>Racerstar 1535 4-Blade 38mm</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'Motor Data'!$B$2115:$B$2125</c:f>
              <c:numCache>
                <c:formatCode>0.00</c:formatCode>
                <c:ptCount val="11"/>
                <c:pt idx="0">
                  <c:v>0.16</c:v>
                </c:pt>
                <c:pt idx="1">
                  <c:v>0.28999999999999998</c:v>
                </c:pt>
                <c:pt idx="2">
                  <c:v>0.49</c:v>
                </c:pt>
                <c:pt idx="3">
                  <c:v>0.85</c:v>
                </c:pt>
                <c:pt idx="4">
                  <c:v>1.1599999999999999</c:v>
                </c:pt>
                <c:pt idx="5">
                  <c:v>1.61</c:v>
                </c:pt>
                <c:pt idx="6">
                  <c:v>2.06</c:v>
                </c:pt>
                <c:pt idx="7">
                  <c:v>2.58</c:v>
                </c:pt>
                <c:pt idx="8">
                  <c:v>3.05</c:v>
                </c:pt>
                <c:pt idx="9">
                  <c:v>3.55</c:v>
                </c:pt>
                <c:pt idx="10">
                  <c:v>4.24</c:v>
                </c:pt>
              </c:numCache>
            </c:numRef>
          </c:xVal>
          <c:yVal>
            <c:numRef>
              <c:f>'Motor Data'!$C$2115:$C$2125</c:f>
              <c:numCache>
                <c:formatCode>0.0</c:formatCode>
                <c:ptCount val="11"/>
                <c:pt idx="0">
                  <c:v>2.4</c:v>
                </c:pt>
                <c:pt idx="1">
                  <c:v>4.3</c:v>
                </c:pt>
                <c:pt idx="2">
                  <c:v>7.6</c:v>
                </c:pt>
                <c:pt idx="3">
                  <c:v>12.8</c:v>
                </c:pt>
                <c:pt idx="4">
                  <c:v>17.2</c:v>
                </c:pt>
                <c:pt idx="5">
                  <c:v>23.3</c:v>
                </c:pt>
                <c:pt idx="6">
                  <c:v>29.4</c:v>
                </c:pt>
                <c:pt idx="7">
                  <c:v>35.700000000000003</c:v>
                </c:pt>
                <c:pt idx="8">
                  <c:v>39.799999999999997</c:v>
                </c:pt>
                <c:pt idx="9">
                  <c:v>45</c:v>
                </c:pt>
                <c:pt idx="10">
                  <c:v>51.7</c:v>
                </c:pt>
              </c:numCache>
            </c:numRef>
          </c:yVal>
          <c:smooth val="0"/>
        </c:ser>
        <c:dLbls>
          <c:showLegendKey val="0"/>
          <c:showVal val="0"/>
          <c:showCatName val="0"/>
          <c:showSerName val="0"/>
          <c:showPercent val="0"/>
          <c:showBubbleSize val="0"/>
        </c:dLbls>
        <c:axId val="485237272"/>
        <c:axId val="485237664"/>
      </c:scatterChart>
      <c:valAx>
        <c:axId val="485237272"/>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7664"/>
        <c:crosses val="autoZero"/>
        <c:crossBetween val="midCat"/>
      </c:valAx>
      <c:valAx>
        <c:axId val="485237664"/>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727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Hubsan 3-Blade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Data'!$B$1228:$B$1236</c:f>
              <c:numCache>
                <c:formatCode>0.00</c:formatCode>
                <c:ptCount val="9"/>
                <c:pt idx="0">
                  <c:v>0.09</c:v>
                </c:pt>
                <c:pt idx="1">
                  <c:v>0.26</c:v>
                </c:pt>
                <c:pt idx="2">
                  <c:v>0.41</c:v>
                </c:pt>
                <c:pt idx="3">
                  <c:v>0.66</c:v>
                </c:pt>
                <c:pt idx="4">
                  <c:v>1</c:v>
                </c:pt>
                <c:pt idx="5">
                  <c:v>1.56</c:v>
                </c:pt>
                <c:pt idx="6">
                  <c:v>1.95</c:v>
                </c:pt>
                <c:pt idx="7">
                  <c:v>2.3199999999999998</c:v>
                </c:pt>
                <c:pt idx="8">
                  <c:v>2.5</c:v>
                </c:pt>
              </c:numCache>
            </c:numRef>
          </c:xVal>
          <c:yVal>
            <c:numRef>
              <c:f>'Motor Data'!$C$1228:$C$1236</c:f>
              <c:numCache>
                <c:formatCode>0.0</c:formatCode>
                <c:ptCount val="9"/>
                <c:pt idx="0">
                  <c:v>1.8</c:v>
                </c:pt>
                <c:pt idx="1">
                  <c:v>6.2</c:v>
                </c:pt>
                <c:pt idx="2">
                  <c:v>9.6</c:v>
                </c:pt>
                <c:pt idx="3">
                  <c:v>14.8</c:v>
                </c:pt>
                <c:pt idx="4">
                  <c:v>21.5</c:v>
                </c:pt>
                <c:pt idx="5">
                  <c:v>30.5</c:v>
                </c:pt>
                <c:pt idx="6">
                  <c:v>36.299999999999997</c:v>
                </c:pt>
                <c:pt idx="7">
                  <c:v>39.9</c:v>
                </c:pt>
                <c:pt idx="8">
                  <c:v>42.7</c:v>
                </c:pt>
              </c:numCache>
            </c:numRef>
          </c:yVal>
          <c:smooth val="0"/>
        </c:ser>
        <c:dLbls>
          <c:showLegendKey val="0"/>
          <c:showVal val="0"/>
          <c:showCatName val="0"/>
          <c:showSerName val="0"/>
          <c:showPercent val="0"/>
          <c:showBubbleSize val="0"/>
        </c:dLbls>
        <c:axId val="485238448"/>
        <c:axId val="485238840"/>
      </c:scatterChart>
      <c:valAx>
        <c:axId val="485238448"/>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8840"/>
        <c:crosses val="autoZero"/>
        <c:crossBetween val="midCat"/>
      </c:valAx>
      <c:valAx>
        <c:axId val="485238840"/>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844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CL-0820-15, Parrot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Data'!$B$136:$B$147</c:f>
              <c:numCache>
                <c:formatCode>0.00</c:formatCode>
                <c:ptCount val="12"/>
                <c:pt idx="0">
                  <c:v>0.45</c:v>
                </c:pt>
                <c:pt idx="1">
                  <c:v>0.66</c:v>
                </c:pt>
                <c:pt idx="2">
                  <c:v>0.86</c:v>
                </c:pt>
                <c:pt idx="3">
                  <c:v>1.06</c:v>
                </c:pt>
                <c:pt idx="4">
                  <c:v>1.42</c:v>
                </c:pt>
                <c:pt idx="5">
                  <c:v>1.59</c:v>
                </c:pt>
                <c:pt idx="6">
                  <c:v>1.93</c:v>
                </c:pt>
                <c:pt idx="7">
                  <c:v>2.37</c:v>
                </c:pt>
                <c:pt idx="8">
                  <c:v>2.52</c:v>
                </c:pt>
                <c:pt idx="9">
                  <c:v>2.63</c:v>
                </c:pt>
                <c:pt idx="10">
                  <c:v>2.75</c:v>
                </c:pt>
                <c:pt idx="11">
                  <c:v>3</c:v>
                </c:pt>
              </c:numCache>
            </c:numRef>
          </c:xVal>
          <c:yVal>
            <c:numRef>
              <c:f>'Motor Data'!$C$136:$C$147</c:f>
              <c:numCache>
                <c:formatCode>0.0</c:formatCode>
                <c:ptCount val="12"/>
                <c:pt idx="0">
                  <c:v>3.9</c:v>
                </c:pt>
                <c:pt idx="1">
                  <c:v>6.6</c:v>
                </c:pt>
                <c:pt idx="2">
                  <c:v>9</c:v>
                </c:pt>
                <c:pt idx="3">
                  <c:v>11.3</c:v>
                </c:pt>
                <c:pt idx="4">
                  <c:v>15.7</c:v>
                </c:pt>
                <c:pt idx="5">
                  <c:v>17.8</c:v>
                </c:pt>
                <c:pt idx="6">
                  <c:v>21.2</c:v>
                </c:pt>
                <c:pt idx="7">
                  <c:v>26.6</c:v>
                </c:pt>
                <c:pt idx="8">
                  <c:v>28.1</c:v>
                </c:pt>
                <c:pt idx="9">
                  <c:v>30.7</c:v>
                </c:pt>
                <c:pt idx="10">
                  <c:v>32.4</c:v>
                </c:pt>
                <c:pt idx="11">
                  <c:v>35.700000000000003</c:v>
                </c:pt>
              </c:numCache>
            </c:numRef>
          </c:yVal>
          <c:smooth val="0"/>
        </c:ser>
        <c:dLbls>
          <c:showLegendKey val="0"/>
          <c:showVal val="0"/>
          <c:showCatName val="0"/>
          <c:showSerName val="0"/>
          <c:showPercent val="0"/>
          <c:showBubbleSize val="0"/>
        </c:dLbls>
        <c:axId val="477906888"/>
        <c:axId val="477907280"/>
      </c:scatterChart>
      <c:valAx>
        <c:axId val="4779068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7280"/>
        <c:crosses val="autoZero"/>
        <c:crossBetween val="midCat"/>
      </c:valAx>
      <c:valAx>
        <c:axId val="477907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688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Rakon 3-Blade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Data'!$B$1288:$B$1297</c:f>
              <c:numCache>
                <c:formatCode>0.00</c:formatCode>
                <c:ptCount val="10"/>
                <c:pt idx="0">
                  <c:v>0.1</c:v>
                </c:pt>
                <c:pt idx="1">
                  <c:v>0.19</c:v>
                </c:pt>
                <c:pt idx="2">
                  <c:v>0.34</c:v>
                </c:pt>
                <c:pt idx="3">
                  <c:v>0.49</c:v>
                </c:pt>
                <c:pt idx="4">
                  <c:v>0.67</c:v>
                </c:pt>
                <c:pt idx="5">
                  <c:v>1.03</c:v>
                </c:pt>
                <c:pt idx="6">
                  <c:v>1.33</c:v>
                </c:pt>
                <c:pt idx="7">
                  <c:v>1.85</c:v>
                </c:pt>
                <c:pt idx="8">
                  <c:v>2.3199999999999998</c:v>
                </c:pt>
                <c:pt idx="9">
                  <c:v>2.59</c:v>
                </c:pt>
              </c:numCache>
            </c:numRef>
          </c:xVal>
          <c:yVal>
            <c:numRef>
              <c:f>'Motor Data'!$C$1288:$C$1297</c:f>
              <c:numCache>
                <c:formatCode>0.0</c:formatCode>
                <c:ptCount val="10"/>
                <c:pt idx="0">
                  <c:v>1.8</c:v>
                </c:pt>
                <c:pt idx="1">
                  <c:v>4</c:v>
                </c:pt>
                <c:pt idx="2">
                  <c:v>7.5</c:v>
                </c:pt>
                <c:pt idx="3">
                  <c:v>10.8</c:v>
                </c:pt>
                <c:pt idx="4">
                  <c:v>14.8</c:v>
                </c:pt>
                <c:pt idx="5">
                  <c:v>21.7</c:v>
                </c:pt>
                <c:pt idx="6">
                  <c:v>25.7</c:v>
                </c:pt>
                <c:pt idx="7">
                  <c:v>33.5</c:v>
                </c:pt>
                <c:pt idx="8">
                  <c:v>39.200000000000003</c:v>
                </c:pt>
                <c:pt idx="9">
                  <c:v>42.5</c:v>
                </c:pt>
              </c:numCache>
            </c:numRef>
          </c:yVal>
          <c:smooth val="0"/>
        </c:ser>
        <c:dLbls>
          <c:showLegendKey val="0"/>
          <c:showVal val="0"/>
          <c:showCatName val="0"/>
          <c:showSerName val="0"/>
          <c:showPercent val="0"/>
          <c:showBubbleSize val="0"/>
        </c:dLbls>
        <c:axId val="485239624"/>
        <c:axId val="485240016"/>
      </c:scatterChart>
      <c:valAx>
        <c:axId val="485239624"/>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0016"/>
        <c:crosses val="autoZero"/>
        <c:crossBetween val="midCat"/>
      </c:valAx>
      <c:valAx>
        <c:axId val="485240016"/>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396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Racerstar 1535 4-Blade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Data'!$B$1308:$B$1317</c:f>
              <c:numCache>
                <c:formatCode>0.00</c:formatCode>
                <c:ptCount val="10"/>
                <c:pt idx="0">
                  <c:v>0.12</c:v>
                </c:pt>
                <c:pt idx="1">
                  <c:v>0.22</c:v>
                </c:pt>
                <c:pt idx="2">
                  <c:v>0.33</c:v>
                </c:pt>
                <c:pt idx="3">
                  <c:v>0.56000000000000005</c:v>
                </c:pt>
                <c:pt idx="4">
                  <c:v>0.76</c:v>
                </c:pt>
                <c:pt idx="5">
                  <c:v>1.03</c:v>
                </c:pt>
                <c:pt idx="6">
                  <c:v>1.39</c:v>
                </c:pt>
                <c:pt idx="7">
                  <c:v>1.76</c:v>
                </c:pt>
                <c:pt idx="8">
                  <c:v>2.19</c:v>
                </c:pt>
                <c:pt idx="9">
                  <c:v>2.61</c:v>
                </c:pt>
              </c:numCache>
            </c:numRef>
          </c:xVal>
          <c:yVal>
            <c:numRef>
              <c:f>'Motor Data'!$C$1308:$C$1317</c:f>
              <c:numCache>
                <c:formatCode>0.0</c:formatCode>
                <c:ptCount val="10"/>
                <c:pt idx="0">
                  <c:v>2.2000000000000002</c:v>
                </c:pt>
                <c:pt idx="1">
                  <c:v>4.7</c:v>
                </c:pt>
                <c:pt idx="2">
                  <c:v>7</c:v>
                </c:pt>
                <c:pt idx="3">
                  <c:v>11.7</c:v>
                </c:pt>
                <c:pt idx="4">
                  <c:v>15.5</c:v>
                </c:pt>
                <c:pt idx="5">
                  <c:v>20.5</c:v>
                </c:pt>
                <c:pt idx="6">
                  <c:v>25.6</c:v>
                </c:pt>
                <c:pt idx="7">
                  <c:v>31</c:v>
                </c:pt>
                <c:pt idx="8">
                  <c:v>36</c:v>
                </c:pt>
                <c:pt idx="9">
                  <c:v>40.5</c:v>
                </c:pt>
              </c:numCache>
            </c:numRef>
          </c:yVal>
          <c:smooth val="0"/>
        </c:ser>
        <c:dLbls>
          <c:showLegendKey val="0"/>
          <c:showVal val="0"/>
          <c:showCatName val="0"/>
          <c:showSerName val="0"/>
          <c:showPercent val="0"/>
          <c:showBubbleSize val="0"/>
        </c:dLbls>
        <c:axId val="485240800"/>
        <c:axId val="485241192"/>
      </c:scatterChart>
      <c:valAx>
        <c:axId val="485240800"/>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1192"/>
        <c:crosses val="autoZero"/>
        <c:crossBetween val="midCat"/>
      </c:valAx>
      <c:valAx>
        <c:axId val="485241192"/>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08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Furious 2035 cut 39mm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Data'!$B$1328:$B$1337</c:f>
              <c:numCache>
                <c:formatCode>0.00</c:formatCode>
                <c:ptCount val="10"/>
                <c:pt idx="0">
                  <c:v>0.12</c:v>
                </c:pt>
                <c:pt idx="1">
                  <c:v>0.25</c:v>
                </c:pt>
                <c:pt idx="2">
                  <c:v>0.37</c:v>
                </c:pt>
                <c:pt idx="3">
                  <c:v>0.6</c:v>
                </c:pt>
                <c:pt idx="4">
                  <c:v>0.82</c:v>
                </c:pt>
                <c:pt idx="5">
                  <c:v>1.08</c:v>
                </c:pt>
                <c:pt idx="6">
                  <c:v>1.51</c:v>
                </c:pt>
                <c:pt idx="7">
                  <c:v>2.0099999999999998</c:v>
                </c:pt>
                <c:pt idx="8">
                  <c:v>2.5</c:v>
                </c:pt>
                <c:pt idx="9">
                  <c:v>3.08</c:v>
                </c:pt>
              </c:numCache>
            </c:numRef>
          </c:xVal>
          <c:yVal>
            <c:numRef>
              <c:f>'Motor Data'!$C$1328:$C$1337</c:f>
              <c:numCache>
                <c:formatCode>0.0</c:formatCode>
                <c:ptCount val="10"/>
                <c:pt idx="0">
                  <c:v>2.2999999999999998</c:v>
                </c:pt>
                <c:pt idx="1">
                  <c:v>5.6</c:v>
                </c:pt>
                <c:pt idx="2">
                  <c:v>8.1</c:v>
                </c:pt>
                <c:pt idx="3">
                  <c:v>12.2</c:v>
                </c:pt>
                <c:pt idx="4">
                  <c:v>15.8</c:v>
                </c:pt>
                <c:pt idx="5">
                  <c:v>19.3</c:v>
                </c:pt>
                <c:pt idx="6">
                  <c:v>25.4</c:v>
                </c:pt>
                <c:pt idx="7">
                  <c:v>30.9</c:v>
                </c:pt>
                <c:pt idx="8">
                  <c:v>35.799999999999997</c:v>
                </c:pt>
                <c:pt idx="9">
                  <c:v>40.9</c:v>
                </c:pt>
              </c:numCache>
            </c:numRef>
          </c:yVal>
          <c:smooth val="0"/>
        </c:ser>
        <c:dLbls>
          <c:showLegendKey val="0"/>
          <c:showVal val="0"/>
          <c:showCatName val="0"/>
          <c:showSerName val="0"/>
          <c:showPercent val="0"/>
          <c:showBubbleSize val="0"/>
        </c:dLbls>
        <c:axId val="485241976"/>
        <c:axId val="485242368"/>
      </c:scatterChart>
      <c:valAx>
        <c:axId val="485241976"/>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2368"/>
        <c:crosses val="autoZero"/>
        <c:crossBetween val="midCat"/>
      </c:valAx>
      <c:valAx>
        <c:axId val="485242368"/>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19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BR1103-10K Hubsan 3-Blade cut 35mm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Rakon 3-Blade 40mm</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Data'!$B$2215:$B$2225</c:f>
              <c:numCache>
                <c:formatCode>0.00</c:formatCode>
                <c:ptCount val="11"/>
                <c:pt idx="0">
                  <c:v>0.1</c:v>
                </c:pt>
                <c:pt idx="1">
                  <c:v>0.21</c:v>
                </c:pt>
                <c:pt idx="2">
                  <c:v>0.31</c:v>
                </c:pt>
                <c:pt idx="3">
                  <c:v>0.56000000000000005</c:v>
                </c:pt>
                <c:pt idx="4">
                  <c:v>0.92</c:v>
                </c:pt>
                <c:pt idx="5">
                  <c:v>1.48</c:v>
                </c:pt>
                <c:pt idx="6">
                  <c:v>2.02</c:v>
                </c:pt>
                <c:pt idx="7">
                  <c:v>2.4700000000000002</c:v>
                </c:pt>
                <c:pt idx="8">
                  <c:v>3.2</c:v>
                </c:pt>
                <c:pt idx="9">
                  <c:v>3.83</c:v>
                </c:pt>
                <c:pt idx="10">
                  <c:v>4.28</c:v>
                </c:pt>
              </c:numCache>
            </c:numRef>
          </c:xVal>
          <c:yVal>
            <c:numRef>
              <c:f>'Motor Data'!$C$2215:$C$2225</c:f>
              <c:numCache>
                <c:formatCode>0.0</c:formatCode>
                <c:ptCount val="11"/>
                <c:pt idx="0">
                  <c:v>1.3</c:v>
                </c:pt>
                <c:pt idx="1">
                  <c:v>2.8</c:v>
                </c:pt>
                <c:pt idx="2">
                  <c:v>4.7</c:v>
                </c:pt>
                <c:pt idx="3">
                  <c:v>8.3000000000000007</c:v>
                </c:pt>
                <c:pt idx="4">
                  <c:v>13.5</c:v>
                </c:pt>
                <c:pt idx="5">
                  <c:v>22</c:v>
                </c:pt>
                <c:pt idx="6">
                  <c:v>29.3</c:v>
                </c:pt>
                <c:pt idx="7">
                  <c:v>34.1</c:v>
                </c:pt>
                <c:pt idx="8">
                  <c:v>42.2</c:v>
                </c:pt>
                <c:pt idx="9">
                  <c:v>47.6</c:v>
                </c:pt>
                <c:pt idx="10">
                  <c:v>52.1</c:v>
                </c:pt>
              </c:numCache>
            </c:numRef>
          </c:yVal>
          <c:smooth val="0"/>
        </c:ser>
        <c:ser>
          <c:idx val="1"/>
          <c:order val="1"/>
          <c:tx>
            <c:v>Furious 2035 cut 39mm</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'Motor Data'!$B$2195:$B$2205</c:f>
              <c:numCache>
                <c:formatCode>0.00</c:formatCode>
                <c:ptCount val="11"/>
                <c:pt idx="0">
                  <c:v>0.15</c:v>
                </c:pt>
                <c:pt idx="1">
                  <c:v>0.28000000000000003</c:v>
                </c:pt>
                <c:pt idx="2">
                  <c:v>0.55000000000000004</c:v>
                </c:pt>
                <c:pt idx="3">
                  <c:v>0.84</c:v>
                </c:pt>
                <c:pt idx="4">
                  <c:v>1.26</c:v>
                </c:pt>
                <c:pt idx="5">
                  <c:v>2.2999999999999998</c:v>
                </c:pt>
                <c:pt idx="6">
                  <c:v>2.85</c:v>
                </c:pt>
                <c:pt idx="7">
                  <c:v>3.51</c:v>
                </c:pt>
                <c:pt idx="8">
                  <c:v>4.16</c:v>
                </c:pt>
                <c:pt idx="9">
                  <c:v>4.5199999999999996</c:v>
                </c:pt>
                <c:pt idx="10">
                  <c:v>4.8</c:v>
                </c:pt>
              </c:numCache>
            </c:numRef>
          </c:xVal>
          <c:yVal>
            <c:numRef>
              <c:f>'Motor Data'!$C$2195:$C$2205</c:f>
              <c:numCache>
                <c:formatCode>0.0</c:formatCode>
                <c:ptCount val="11"/>
                <c:pt idx="0">
                  <c:v>2.1</c:v>
                </c:pt>
                <c:pt idx="1">
                  <c:v>4.0999999999999996</c:v>
                </c:pt>
                <c:pt idx="2">
                  <c:v>7.8</c:v>
                </c:pt>
                <c:pt idx="3">
                  <c:v>11.5</c:v>
                </c:pt>
                <c:pt idx="4">
                  <c:v>16.7</c:v>
                </c:pt>
                <c:pt idx="5">
                  <c:v>27.7</c:v>
                </c:pt>
                <c:pt idx="6">
                  <c:v>32.299999999999997</c:v>
                </c:pt>
                <c:pt idx="7">
                  <c:v>38.5</c:v>
                </c:pt>
                <c:pt idx="8">
                  <c:v>43.5</c:v>
                </c:pt>
                <c:pt idx="9">
                  <c:v>45.1</c:v>
                </c:pt>
                <c:pt idx="10">
                  <c:v>47.6</c:v>
                </c:pt>
              </c:numCache>
            </c:numRef>
          </c:yVal>
          <c:smooth val="0"/>
        </c:ser>
        <c:ser>
          <c:idx val="2"/>
          <c:order val="2"/>
          <c:tx>
            <c:v>Furious FPV 45mm 2-Blade cut 40mm</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Data'!$B$2175:$B$2184</c:f>
              <c:numCache>
                <c:formatCode>0.00</c:formatCode>
                <c:ptCount val="10"/>
                <c:pt idx="0">
                  <c:v>0.11</c:v>
                </c:pt>
                <c:pt idx="1">
                  <c:v>0.21</c:v>
                </c:pt>
                <c:pt idx="2">
                  <c:v>0.36</c:v>
                </c:pt>
                <c:pt idx="3">
                  <c:v>0.54</c:v>
                </c:pt>
                <c:pt idx="4">
                  <c:v>1</c:v>
                </c:pt>
                <c:pt idx="5">
                  <c:v>1.54</c:v>
                </c:pt>
                <c:pt idx="6">
                  <c:v>1.99</c:v>
                </c:pt>
                <c:pt idx="7">
                  <c:v>2.56</c:v>
                </c:pt>
                <c:pt idx="8">
                  <c:v>3.1</c:v>
                </c:pt>
                <c:pt idx="9">
                  <c:v>3.35</c:v>
                </c:pt>
              </c:numCache>
            </c:numRef>
          </c:xVal>
          <c:yVal>
            <c:numRef>
              <c:f>'Motor Data'!$C$2175:$C$2184</c:f>
              <c:numCache>
                <c:formatCode>0.0</c:formatCode>
                <c:ptCount val="10"/>
                <c:pt idx="0">
                  <c:v>1</c:v>
                </c:pt>
                <c:pt idx="1">
                  <c:v>2.5</c:v>
                </c:pt>
                <c:pt idx="2">
                  <c:v>4.8</c:v>
                </c:pt>
                <c:pt idx="3">
                  <c:v>7.6</c:v>
                </c:pt>
                <c:pt idx="4">
                  <c:v>15.2</c:v>
                </c:pt>
                <c:pt idx="5">
                  <c:v>23.7</c:v>
                </c:pt>
                <c:pt idx="6">
                  <c:v>29.3</c:v>
                </c:pt>
                <c:pt idx="7">
                  <c:v>37.5</c:v>
                </c:pt>
                <c:pt idx="8">
                  <c:v>44.8</c:v>
                </c:pt>
                <c:pt idx="9">
                  <c:v>46.7</c:v>
                </c:pt>
              </c:numCache>
            </c:numRef>
          </c:yVal>
          <c:smooth val="0"/>
        </c:ser>
        <c:ser>
          <c:idx val="3"/>
          <c:order val="3"/>
          <c:tx>
            <c:v>Hubsan 3-Blade cut 40mm</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'Motor Data'!$B$2155:$B$2164</c:f>
              <c:numCache>
                <c:formatCode>0.00</c:formatCode>
                <c:ptCount val="10"/>
                <c:pt idx="0">
                  <c:v>0.09</c:v>
                </c:pt>
                <c:pt idx="1">
                  <c:v>0.28999999999999998</c:v>
                </c:pt>
                <c:pt idx="2">
                  <c:v>0.54</c:v>
                </c:pt>
                <c:pt idx="3">
                  <c:v>0.91</c:v>
                </c:pt>
                <c:pt idx="4">
                  <c:v>1.38</c:v>
                </c:pt>
                <c:pt idx="5">
                  <c:v>1.86</c:v>
                </c:pt>
                <c:pt idx="6">
                  <c:v>2.2200000000000002</c:v>
                </c:pt>
                <c:pt idx="7">
                  <c:v>2.83</c:v>
                </c:pt>
                <c:pt idx="8">
                  <c:v>3.41</c:v>
                </c:pt>
                <c:pt idx="9">
                  <c:v>4.13</c:v>
                </c:pt>
              </c:numCache>
            </c:numRef>
          </c:xVal>
          <c:yVal>
            <c:numRef>
              <c:f>'Motor Data'!$C$2155:$C$2164</c:f>
              <c:numCache>
                <c:formatCode>0.0</c:formatCode>
                <c:ptCount val="10"/>
                <c:pt idx="0">
                  <c:v>1.2</c:v>
                </c:pt>
                <c:pt idx="1">
                  <c:v>4.5999999999999996</c:v>
                </c:pt>
                <c:pt idx="2">
                  <c:v>8.6</c:v>
                </c:pt>
                <c:pt idx="3">
                  <c:v>14.5</c:v>
                </c:pt>
                <c:pt idx="4">
                  <c:v>22</c:v>
                </c:pt>
                <c:pt idx="5">
                  <c:v>28.9</c:v>
                </c:pt>
                <c:pt idx="6">
                  <c:v>33.4</c:v>
                </c:pt>
                <c:pt idx="7">
                  <c:v>42.3</c:v>
                </c:pt>
                <c:pt idx="8">
                  <c:v>48.3</c:v>
                </c:pt>
                <c:pt idx="9">
                  <c:v>55.2</c:v>
                </c:pt>
              </c:numCache>
            </c:numRef>
          </c:yVal>
          <c:smooth val="0"/>
        </c:ser>
        <c:ser>
          <c:idx val="4"/>
          <c:order val="4"/>
          <c:tx>
            <c:v>HQProp 3030 2-Blade cut 40mm</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'Motor Data'!$B$2135:$B$2145</c:f>
              <c:numCache>
                <c:formatCode>0.00</c:formatCode>
                <c:ptCount val="11"/>
                <c:pt idx="0">
                  <c:v>0.06</c:v>
                </c:pt>
                <c:pt idx="1">
                  <c:v>0.17</c:v>
                </c:pt>
                <c:pt idx="2">
                  <c:v>0.3</c:v>
                </c:pt>
                <c:pt idx="3">
                  <c:v>0.63</c:v>
                </c:pt>
                <c:pt idx="4">
                  <c:v>1.03</c:v>
                </c:pt>
                <c:pt idx="5">
                  <c:v>1.51</c:v>
                </c:pt>
                <c:pt idx="6">
                  <c:v>2.14</c:v>
                </c:pt>
                <c:pt idx="7">
                  <c:v>2.76</c:v>
                </c:pt>
                <c:pt idx="8">
                  <c:v>3.32</c:v>
                </c:pt>
                <c:pt idx="9">
                  <c:v>3.9</c:v>
                </c:pt>
                <c:pt idx="10">
                  <c:v>4.5999999999999996</c:v>
                </c:pt>
              </c:numCache>
            </c:numRef>
          </c:xVal>
          <c:yVal>
            <c:numRef>
              <c:f>'Motor Data'!$C$2135:$C$2145</c:f>
              <c:numCache>
                <c:formatCode>0.0</c:formatCode>
                <c:ptCount val="11"/>
                <c:pt idx="0">
                  <c:v>1</c:v>
                </c:pt>
                <c:pt idx="1">
                  <c:v>2.8</c:v>
                </c:pt>
                <c:pt idx="2">
                  <c:v>4.9000000000000004</c:v>
                </c:pt>
                <c:pt idx="3">
                  <c:v>9.5</c:v>
                </c:pt>
                <c:pt idx="4">
                  <c:v>14.9</c:v>
                </c:pt>
                <c:pt idx="5">
                  <c:v>20.8</c:v>
                </c:pt>
                <c:pt idx="6">
                  <c:v>28.5</c:v>
                </c:pt>
                <c:pt idx="7">
                  <c:v>34.5</c:v>
                </c:pt>
                <c:pt idx="8">
                  <c:v>40.6</c:v>
                </c:pt>
                <c:pt idx="9">
                  <c:v>45.8</c:v>
                </c:pt>
                <c:pt idx="10">
                  <c:v>50.7</c:v>
                </c:pt>
              </c:numCache>
            </c:numRef>
          </c:yVal>
          <c:smooth val="0"/>
        </c:ser>
        <c:ser>
          <c:idx val="5"/>
          <c:order val="5"/>
          <c:tx>
            <c:v>Racerstar 1535 4-Blade 38mm</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'Motor Data'!$B$2115:$B$2125</c:f>
              <c:numCache>
                <c:formatCode>0.00</c:formatCode>
                <c:ptCount val="11"/>
                <c:pt idx="0">
                  <c:v>0.16</c:v>
                </c:pt>
                <c:pt idx="1">
                  <c:v>0.28999999999999998</c:v>
                </c:pt>
                <c:pt idx="2">
                  <c:v>0.49</c:v>
                </c:pt>
                <c:pt idx="3">
                  <c:v>0.85</c:v>
                </c:pt>
                <c:pt idx="4">
                  <c:v>1.1599999999999999</c:v>
                </c:pt>
                <c:pt idx="5">
                  <c:v>1.61</c:v>
                </c:pt>
                <c:pt idx="6">
                  <c:v>2.06</c:v>
                </c:pt>
                <c:pt idx="7">
                  <c:v>2.58</c:v>
                </c:pt>
                <c:pt idx="8">
                  <c:v>3.05</c:v>
                </c:pt>
                <c:pt idx="9">
                  <c:v>3.55</c:v>
                </c:pt>
                <c:pt idx="10">
                  <c:v>4.24</c:v>
                </c:pt>
              </c:numCache>
            </c:numRef>
          </c:xVal>
          <c:yVal>
            <c:numRef>
              <c:f>'Motor Data'!$C$2115:$C$2125</c:f>
              <c:numCache>
                <c:formatCode>0.0</c:formatCode>
                <c:ptCount val="11"/>
                <c:pt idx="0">
                  <c:v>2.4</c:v>
                </c:pt>
                <c:pt idx="1">
                  <c:v>4.3</c:v>
                </c:pt>
                <c:pt idx="2">
                  <c:v>7.6</c:v>
                </c:pt>
                <c:pt idx="3">
                  <c:v>12.8</c:v>
                </c:pt>
                <c:pt idx="4">
                  <c:v>17.2</c:v>
                </c:pt>
                <c:pt idx="5">
                  <c:v>23.3</c:v>
                </c:pt>
                <c:pt idx="6">
                  <c:v>29.4</c:v>
                </c:pt>
                <c:pt idx="7">
                  <c:v>35.700000000000003</c:v>
                </c:pt>
                <c:pt idx="8">
                  <c:v>39.799999999999997</c:v>
                </c:pt>
                <c:pt idx="9">
                  <c:v>45</c:v>
                </c:pt>
                <c:pt idx="10">
                  <c:v>51.7</c:v>
                </c:pt>
              </c:numCache>
            </c:numRef>
          </c:yVal>
          <c:smooth val="0"/>
        </c:ser>
        <c:dLbls>
          <c:showLegendKey val="0"/>
          <c:showVal val="0"/>
          <c:showCatName val="0"/>
          <c:showSerName val="0"/>
          <c:showPercent val="0"/>
          <c:showBubbleSize val="0"/>
        </c:dLbls>
        <c:axId val="485243152"/>
        <c:axId val="485243544"/>
      </c:scatterChart>
      <c:valAx>
        <c:axId val="485243152"/>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3544"/>
        <c:crosses val="autoZero"/>
        <c:crossBetween val="midCat"/>
      </c:valAx>
      <c:valAx>
        <c:axId val="485243544"/>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31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Hubsan 3-Blade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rgbClr val="FFC000"/>
              </a:solidFill>
              <a:round/>
            </a:ln>
            <a:effectLst/>
          </c:spPr>
          <c:marker>
            <c:symbol val="circle"/>
            <c:size val="7"/>
            <c:spPr>
              <a:solidFill>
                <a:srgbClr val="F79646"/>
              </a:solidFill>
              <a:ln w="9525">
                <a:solidFill>
                  <a:srgbClr val="FFC000"/>
                </a:solidFill>
              </a:ln>
              <a:effectLst/>
            </c:spPr>
          </c:marker>
          <c:xVal>
            <c:numRef>
              <c:f>'Motor Data'!$B$1248:$B$1258</c:f>
              <c:numCache>
                <c:formatCode>0.00</c:formatCode>
                <c:ptCount val="11"/>
                <c:pt idx="0">
                  <c:v>0.13</c:v>
                </c:pt>
                <c:pt idx="1">
                  <c:v>0.23</c:v>
                </c:pt>
                <c:pt idx="2">
                  <c:v>0.36</c:v>
                </c:pt>
                <c:pt idx="3">
                  <c:v>0.49</c:v>
                </c:pt>
                <c:pt idx="4">
                  <c:v>0.73</c:v>
                </c:pt>
                <c:pt idx="5">
                  <c:v>1.07</c:v>
                </c:pt>
                <c:pt idx="6">
                  <c:v>1.43</c:v>
                </c:pt>
                <c:pt idx="7">
                  <c:v>1.79</c:v>
                </c:pt>
                <c:pt idx="8">
                  <c:v>2.06</c:v>
                </c:pt>
                <c:pt idx="9">
                  <c:v>2.46</c:v>
                </c:pt>
                <c:pt idx="10">
                  <c:v>2.72</c:v>
                </c:pt>
              </c:numCache>
            </c:numRef>
          </c:xVal>
          <c:yVal>
            <c:numRef>
              <c:f>'Motor Data'!$C$1248:$C$1258</c:f>
              <c:numCache>
                <c:formatCode>0.0</c:formatCode>
                <c:ptCount val="11"/>
                <c:pt idx="0">
                  <c:v>2.4</c:v>
                </c:pt>
                <c:pt idx="1">
                  <c:v>4.8</c:v>
                </c:pt>
                <c:pt idx="2">
                  <c:v>7.2</c:v>
                </c:pt>
                <c:pt idx="3">
                  <c:v>9.6999999999999993</c:v>
                </c:pt>
                <c:pt idx="4">
                  <c:v>14.3</c:v>
                </c:pt>
                <c:pt idx="5">
                  <c:v>20.399999999999999</c:v>
                </c:pt>
                <c:pt idx="6">
                  <c:v>26</c:v>
                </c:pt>
                <c:pt idx="7">
                  <c:v>31</c:v>
                </c:pt>
                <c:pt idx="8">
                  <c:v>34.700000000000003</c:v>
                </c:pt>
                <c:pt idx="9">
                  <c:v>39.5</c:v>
                </c:pt>
                <c:pt idx="10">
                  <c:v>42.5</c:v>
                </c:pt>
              </c:numCache>
            </c:numRef>
          </c:yVal>
          <c:smooth val="0"/>
        </c:ser>
        <c:ser>
          <c:idx val="1"/>
          <c:order val="1"/>
          <c:tx>
            <c:v>First Lot</c:v>
          </c:tx>
          <c:spPr>
            <a:ln w="19050" cap="rnd">
              <a:solidFill>
                <a:srgbClr val="1F497D"/>
              </a:solidFill>
              <a:round/>
            </a:ln>
            <a:effectLst/>
          </c:spPr>
          <c:marker>
            <c:symbol val="circle"/>
            <c:size val="5"/>
            <c:spPr>
              <a:solidFill>
                <a:schemeClr val="accent2"/>
              </a:solidFill>
              <a:ln w="9525">
                <a:solidFill>
                  <a:srgbClr val="1F497D"/>
                </a:solidFill>
              </a:ln>
              <a:effectLst/>
            </c:spPr>
          </c:marker>
          <c:xVal>
            <c:numRef>
              <c:f>'Motor Data'!$B$1228:$B$1236</c:f>
              <c:numCache>
                <c:formatCode>0.00</c:formatCode>
                <c:ptCount val="9"/>
                <c:pt idx="0">
                  <c:v>0.09</c:v>
                </c:pt>
                <c:pt idx="1">
                  <c:v>0.26</c:v>
                </c:pt>
                <c:pt idx="2">
                  <c:v>0.41</c:v>
                </c:pt>
                <c:pt idx="3">
                  <c:v>0.66</c:v>
                </c:pt>
                <c:pt idx="4">
                  <c:v>1</c:v>
                </c:pt>
                <c:pt idx="5">
                  <c:v>1.56</c:v>
                </c:pt>
                <c:pt idx="6">
                  <c:v>1.95</c:v>
                </c:pt>
                <c:pt idx="7">
                  <c:v>2.3199999999999998</c:v>
                </c:pt>
                <c:pt idx="8">
                  <c:v>2.5</c:v>
                </c:pt>
              </c:numCache>
            </c:numRef>
          </c:xVal>
          <c:yVal>
            <c:numRef>
              <c:f>'Motor Data'!$C$1228:$C$1236</c:f>
              <c:numCache>
                <c:formatCode>0.0</c:formatCode>
                <c:ptCount val="9"/>
                <c:pt idx="0">
                  <c:v>1.8</c:v>
                </c:pt>
                <c:pt idx="1">
                  <c:v>6.2</c:v>
                </c:pt>
                <c:pt idx="2">
                  <c:v>9.6</c:v>
                </c:pt>
                <c:pt idx="3">
                  <c:v>14.8</c:v>
                </c:pt>
                <c:pt idx="4">
                  <c:v>21.5</c:v>
                </c:pt>
                <c:pt idx="5">
                  <c:v>30.5</c:v>
                </c:pt>
                <c:pt idx="6">
                  <c:v>36.299999999999997</c:v>
                </c:pt>
                <c:pt idx="7">
                  <c:v>39.9</c:v>
                </c:pt>
                <c:pt idx="8">
                  <c:v>42.7</c:v>
                </c:pt>
              </c:numCache>
            </c:numRef>
          </c:yVal>
          <c:smooth val="0"/>
        </c:ser>
        <c:dLbls>
          <c:showLegendKey val="0"/>
          <c:showVal val="0"/>
          <c:showCatName val="0"/>
          <c:showSerName val="0"/>
          <c:showPercent val="0"/>
          <c:showBubbleSize val="0"/>
        </c:dLbls>
        <c:axId val="485244328"/>
        <c:axId val="485244720"/>
      </c:scatterChart>
      <c:valAx>
        <c:axId val="485244328"/>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4720"/>
        <c:crosses val="autoZero"/>
        <c:crossBetween val="midCat"/>
      </c:valAx>
      <c:valAx>
        <c:axId val="485244720"/>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43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Hubsan 3-Blade cut 40mm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rgbClr val="FFC000"/>
              </a:solidFill>
              <a:round/>
            </a:ln>
            <a:effectLst/>
          </c:spPr>
          <c:marker>
            <c:symbol val="circle"/>
            <c:size val="7"/>
            <c:spPr>
              <a:solidFill>
                <a:srgbClr val="F79646"/>
              </a:solidFill>
              <a:ln w="9525">
                <a:solidFill>
                  <a:srgbClr val="FFC000"/>
                </a:solidFill>
              </a:ln>
              <a:effectLst/>
            </c:spPr>
          </c:marker>
          <c:xVal>
            <c:numRef>
              <c:f>'Motor Data'!$B$1248:$B$1258</c:f>
              <c:numCache>
                <c:formatCode>0.00</c:formatCode>
                <c:ptCount val="11"/>
                <c:pt idx="0">
                  <c:v>0.13</c:v>
                </c:pt>
                <c:pt idx="1">
                  <c:v>0.23</c:v>
                </c:pt>
                <c:pt idx="2">
                  <c:v>0.36</c:v>
                </c:pt>
                <c:pt idx="3">
                  <c:v>0.49</c:v>
                </c:pt>
                <c:pt idx="4">
                  <c:v>0.73</c:v>
                </c:pt>
                <c:pt idx="5">
                  <c:v>1.07</c:v>
                </c:pt>
                <c:pt idx="6">
                  <c:v>1.43</c:v>
                </c:pt>
                <c:pt idx="7">
                  <c:v>1.79</c:v>
                </c:pt>
                <c:pt idx="8">
                  <c:v>2.06</c:v>
                </c:pt>
                <c:pt idx="9">
                  <c:v>2.46</c:v>
                </c:pt>
                <c:pt idx="10">
                  <c:v>2.72</c:v>
                </c:pt>
              </c:numCache>
            </c:numRef>
          </c:xVal>
          <c:yVal>
            <c:numRef>
              <c:f>'Motor Data'!$C$1248:$C$1258</c:f>
              <c:numCache>
                <c:formatCode>0.0</c:formatCode>
                <c:ptCount val="11"/>
                <c:pt idx="0">
                  <c:v>2.4</c:v>
                </c:pt>
                <c:pt idx="1">
                  <c:v>4.8</c:v>
                </c:pt>
                <c:pt idx="2">
                  <c:v>7.2</c:v>
                </c:pt>
                <c:pt idx="3">
                  <c:v>9.6999999999999993</c:v>
                </c:pt>
                <c:pt idx="4">
                  <c:v>14.3</c:v>
                </c:pt>
                <c:pt idx="5">
                  <c:v>20.399999999999999</c:v>
                </c:pt>
                <c:pt idx="6">
                  <c:v>26</c:v>
                </c:pt>
                <c:pt idx="7">
                  <c:v>31</c:v>
                </c:pt>
                <c:pt idx="8">
                  <c:v>34.700000000000003</c:v>
                </c:pt>
                <c:pt idx="9">
                  <c:v>39.5</c:v>
                </c:pt>
                <c:pt idx="10">
                  <c:v>42.5</c:v>
                </c:pt>
              </c:numCache>
            </c:numRef>
          </c:yVal>
          <c:smooth val="0"/>
        </c:ser>
        <c:ser>
          <c:idx val="1"/>
          <c:order val="1"/>
          <c:tx>
            <c:v>First Lot</c:v>
          </c:tx>
          <c:spPr>
            <a:ln w="19050" cap="rnd">
              <a:solidFill>
                <a:srgbClr val="1F497D"/>
              </a:solidFill>
              <a:round/>
            </a:ln>
            <a:effectLst/>
          </c:spPr>
          <c:marker>
            <c:symbol val="circle"/>
            <c:size val="5"/>
            <c:spPr>
              <a:solidFill>
                <a:schemeClr val="accent2"/>
              </a:solidFill>
              <a:ln w="9525">
                <a:solidFill>
                  <a:srgbClr val="1F497D"/>
                </a:solidFill>
              </a:ln>
              <a:effectLst/>
            </c:spPr>
          </c:marker>
          <c:xVal>
            <c:numRef>
              <c:f>'Motor Data'!$B$1228:$B$1236</c:f>
              <c:numCache>
                <c:formatCode>0.00</c:formatCode>
                <c:ptCount val="9"/>
                <c:pt idx="0">
                  <c:v>0.09</c:v>
                </c:pt>
                <c:pt idx="1">
                  <c:v>0.26</c:v>
                </c:pt>
                <c:pt idx="2">
                  <c:v>0.41</c:v>
                </c:pt>
                <c:pt idx="3">
                  <c:v>0.66</c:v>
                </c:pt>
                <c:pt idx="4">
                  <c:v>1</c:v>
                </c:pt>
                <c:pt idx="5">
                  <c:v>1.56</c:v>
                </c:pt>
                <c:pt idx="6">
                  <c:v>1.95</c:v>
                </c:pt>
                <c:pt idx="7">
                  <c:v>2.3199999999999998</c:v>
                </c:pt>
                <c:pt idx="8">
                  <c:v>2.5</c:v>
                </c:pt>
              </c:numCache>
            </c:numRef>
          </c:xVal>
          <c:yVal>
            <c:numRef>
              <c:f>'Motor Data'!$C$1228:$C$1236</c:f>
              <c:numCache>
                <c:formatCode>0.0</c:formatCode>
                <c:ptCount val="9"/>
                <c:pt idx="0">
                  <c:v>1.8</c:v>
                </c:pt>
                <c:pt idx="1">
                  <c:v>6.2</c:v>
                </c:pt>
                <c:pt idx="2">
                  <c:v>9.6</c:v>
                </c:pt>
                <c:pt idx="3">
                  <c:v>14.8</c:v>
                </c:pt>
                <c:pt idx="4">
                  <c:v>21.5</c:v>
                </c:pt>
                <c:pt idx="5">
                  <c:v>30.5</c:v>
                </c:pt>
                <c:pt idx="6">
                  <c:v>36.299999999999997</c:v>
                </c:pt>
                <c:pt idx="7">
                  <c:v>39.9</c:v>
                </c:pt>
                <c:pt idx="8">
                  <c:v>42.7</c:v>
                </c:pt>
              </c:numCache>
            </c:numRef>
          </c:yVal>
          <c:smooth val="0"/>
        </c:ser>
        <c:ser>
          <c:idx val="2"/>
          <c:order val="2"/>
          <c:tx>
            <c:v>Lot 3 Red</c:v>
          </c:tx>
          <c:spPr>
            <a:ln w="19050" cap="rnd">
              <a:solidFill>
                <a:srgbClr val="C0504D"/>
              </a:solidFill>
              <a:round/>
            </a:ln>
            <a:effectLst/>
          </c:spPr>
          <c:marker>
            <c:symbol val="diamond"/>
            <c:size val="6"/>
            <c:spPr>
              <a:solidFill>
                <a:srgbClr val="C0504D"/>
              </a:solidFill>
              <a:ln w="9525">
                <a:solidFill>
                  <a:schemeClr val="accent3"/>
                </a:solidFill>
              </a:ln>
              <a:effectLst/>
            </c:spPr>
          </c:marker>
          <c:xVal>
            <c:numRef>
              <c:f>'Motor Data'!$B$1268:$B$1277</c:f>
              <c:numCache>
                <c:formatCode>0.00</c:formatCode>
                <c:ptCount val="10"/>
                <c:pt idx="0">
                  <c:v>0.13</c:v>
                </c:pt>
                <c:pt idx="1">
                  <c:v>0.26</c:v>
                </c:pt>
                <c:pt idx="2">
                  <c:v>0.34</c:v>
                </c:pt>
                <c:pt idx="3">
                  <c:v>0.53</c:v>
                </c:pt>
                <c:pt idx="4">
                  <c:v>0.8</c:v>
                </c:pt>
                <c:pt idx="5">
                  <c:v>1.04</c:v>
                </c:pt>
                <c:pt idx="6">
                  <c:v>1.35</c:v>
                </c:pt>
                <c:pt idx="7">
                  <c:v>1.62</c:v>
                </c:pt>
                <c:pt idx="8">
                  <c:v>1.94</c:v>
                </c:pt>
                <c:pt idx="9">
                  <c:v>2.64</c:v>
                </c:pt>
              </c:numCache>
            </c:numRef>
          </c:xVal>
          <c:yVal>
            <c:numRef>
              <c:f>'Motor Data'!$C$1268:$C$1277</c:f>
              <c:numCache>
                <c:formatCode>0.0</c:formatCode>
                <c:ptCount val="10"/>
                <c:pt idx="0">
                  <c:v>2</c:v>
                </c:pt>
                <c:pt idx="1">
                  <c:v>4.7</c:v>
                </c:pt>
                <c:pt idx="2">
                  <c:v>6.5</c:v>
                </c:pt>
                <c:pt idx="3">
                  <c:v>10.199999999999999</c:v>
                </c:pt>
                <c:pt idx="4">
                  <c:v>15.5</c:v>
                </c:pt>
                <c:pt idx="5">
                  <c:v>20</c:v>
                </c:pt>
                <c:pt idx="6">
                  <c:v>24.9</c:v>
                </c:pt>
                <c:pt idx="7">
                  <c:v>28.6</c:v>
                </c:pt>
                <c:pt idx="8">
                  <c:v>33</c:v>
                </c:pt>
                <c:pt idx="9">
                  <c:v>41.2</c:v>
                </c:pt>
              </c:numCache>
            </c:numRef>
          </c:yVal>
          <c:smooth val="0"/>
        </c:ser>
        <c:dLbls>
          <c:showLegendKey val="0"/>
          <c:showVal val="0"/>
          <c:showCatName val="0"/>
          <c:showSerName val="0"/>
          <c:showPercent val="0"/>
          <c:showBubbleSize val="0"/>
        </c:dLbls>
        <c:axId val="485245504"/>
        <c:axId val="485245896"/>
      </c:scatterChart>
      <c:valAx>
        <c:axId val="485245504"/>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5896"/>
        <c:crosses val="autoZero"/>
        <c:crossBetween val="midCat"/>
      </c:valAx>
      <c:valAx>
        <c:axId val="485245896"/>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55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Furious 0208 2-Blade 45mm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Data'!$B$1348:$B$1358</c:f>
              <c:numCache>
                <c:formatCode>0.00</c:formatCode>
                <c:ptCount val="11"/>
                <c:pt idx="0">
                  <c:v>0.1</c:v>
                </c:pt>
                <c:pt idx="1">
                  <c:v>0.18</c:v>
                </c:pt>
                <c:pt idx="2">
                  <c:v>0.27</c:v>
                </c:pt>
                <c:pt idx="3">
                  <c:v>0.45</c:v>
                </c:pt>
                <c:pt idx="4">
                  <c:v>0.71</c:v>
                </c:pt>
                <c:pt idx="5">
                  <c:v>1</c:v>
                </c:pt>
                <c:pt idx="6">
                  <c:v>1.42</c:v>
                </c:pt>
                <c:pt idx="7">
                  <c:v>1.94</c:v>
                </c:pt>
                <c:pt idx="8">
                  <c:v>2.21</c:v>
                </c:pt>
                <c:pt idx="9">
                  <c:v>2.5</c:v>
                </c:pt>
                <c:pt idx="10">
                  <c:v>2.68</c:v>
                </c:pt>
              </c:numCache>
            </c:numRef>
          </c:xVal>
          <c:yVal>
            <c:numRef>
              <c:f>'Motor Data'!$C$1348:$C$1358</c:f>
              <c:numCache>
                <c:formatCode>0.0</c:formatCode>
                <c:ptCount val="11"/>
                <c:pt idx="0">
                  <c:v>1.6</c:v>
                </c:pt>
                <c:pt idx="1">
                  <c:v>3.2</c:v>
                </c:pt>
                <c:pt idx="2">
                  <c:v>5.7</c:v>
                </c:pt>
                <c:pt idx="3">
                  <c:v>9.8000000000000007</c:v>
                </c:pt>
                <c:pt idx="4">
                  <c:v>15.5</c:v>
                </c:pt>
                <c:pt idx="5">
                  <c:v>21.1</c:v>
                </c:pt>
                <c:pt idx="6">
                  <c:v>29.2</c:v>
                </c:pt>
                <c:pt idx="7">
                  <c:v>35.799999999999997</c:v>
                </c:pt>
                <c:pt idx="8">
                  <c:v>41.1</c:v>
                </c:pt>
                <c:pt idx="9">
                  <c:v>43.3</c:v>
                </c:pt>
                <c:pt idx="10">
                  <c:v>46.2</c:v>
                </c:pt>
              </c:numCache>
            </c:numRef>
          </c:yVal>
          <c:smooth val="0"/>
        </c:ser>
        <c:dLbls>
          <c:showLegendKey val="0"/>
          <c:showVal val="0"/>
          <c:showCatName val="0"/>
          <c:showSerName val="0"/>
          <c:showPercent val="0"/>
          <c:showBubbleSize val="0"/>
        </c:dLbls>
        <c:axId val="485246680"/>
        <c:axId val="485247072"/>
      </c:scatterChart>
      <c:valAx>
        <c:axId val="485246680"/>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7072"/>
        <c:crosses val="autoZero"/>
        <c:crossBetween val="midCat"/>
      </c:valAx>
      <c:valAx>
        <c:axId val="485247072"/>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66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Racerstar 4-Blade 1.9"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Data'!$B$2035:$B$2043</c:f>
              <c:numCache>
                <c:formatCode>0.00</c:formatCode>
                <c:ptCount val="9"/>
                <c:pt idx="0">
                  <c:v>0.15</c:v>
                </c:pt>
                <c:pt idx="1">
                  <c:v>0.23</c:v>
                </c:pt>
                <c:pt idx="2">
                  <c:v>0.5</c:v>
                </c:pt>
                <c:pt idx="3">
                  <c:v>0.79</c:v>
                </c:pt>
                <c:pt idx="4">
                  <c:v>1.02</c:v>
                </c:pt>
                <c:pt idx="5">
                  <c:v>1.5</c:v>
                </c:pt>
                <c:pt idx="6">
                  <c:v>2.0099999999999998</c:v>
                </c:pt>
                <c:pt idx="7">
                  <c:v>2.37</c:v>
                </c:pt>
                <c:pt idx="8">
                  <c:v>2.68</c:v>
                </c:pt>
              </c:numCache>
            </c:numRef>
          </c:xVal>
          <c:yVal>
            <c:numRef>
              <c:f>'Motor Data'!$C$2035:$C$2043</c:f>
              <c:numCache>
                <c:formatCode>0.0</c:formatCode>
                <c:ptCount val="9"/>
                <c:pt idx="0">
                  <c:v>1.5</c:v>
                </c:pt>
                <c:pt idx="1">
                  <c:v>2.5</c:v>
                </c:pt>
                <c:pt idx="2">
                  <c:v>5.3</c:v>
                </c:pt>
                <c:pt idx="3">
                  <c:v>8.5</c:v>
                </c:pt>
                <c:pt idx="4">
                  <c:v>10.7</c:v>
                </c:pt>
                <c:pt idx="5">
                  <c:v>15.7</c:v>
                </c:pt>
                <c:pt idx="6">
                  <c:v>21.1</c:v>
                </c:pt>
                <c:pt idx="7">
                  <c:v>24.9</c:v>
                </c:pt>
                <c:pt idx="8">
                  <c:v>27.8</c:v>
                </c:pt>
              </c:numCache>
            </c:numRef>
          </c:yVal>
          <c:smooth val="0"/>
        </c:ser>
        <c:dLbls>
          <c:showLegendKey val="0"/>
          <c:showVal val="0"/>
          <c:showCatName val="0"/>
          <c:showSerName val="0"/>
          <c:showPercent val="0"/>
          <c:showBubbleSize val="0"/>
        </c:dLbls>
        <c:axId val="485247856"/>
        <c:axId val="485248248"/>
      </c:scatterChart>
      <c:valAx>
        <c:axId val="485247856"/>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8248"/>
        <c:crosses val="autoZero"/>
        <c:crossBetween val="midCat"/>
      </c:valAx>
      <c:valAx>
        <c:axId val="485248248"/>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78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Racerstar 4-Blade 1.9"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Data'!$B$2055:$B$2064</c:f>
              <c:numCache>
                <c:formatCode>0.00</c:formatCode>
                <c:ptCount val="10"/>
                <c:pt idx="0">
                  <c:v>0.11</c:v>
                </c:pt>
                <c:pt idx="1">
                  <c:v>0.23</c:v>
                </c:pt>
                <c:pt idx="2">
                  <c:v>0.33</c:v>
                </c:pt>
                <c:pt idx="3">
                  <c:v>0.47</c:v>
                </c:pt>
                <c:pt idx="4">
                  <c:v>0.69</c:v>
                </c:pt>
                <c:pt idx="5">
                  <c:v>1</c:v>
                </c:pt>
                <c:pt idx="6">
                  <c:v>1.33</c:v>
                </c:pt>
                <c:pt idx="7">
                  <c:v>1.67</c:v>
                </c:pt>
                <c:pt idx="8">
                  <c:v>2.46</c:v>
                </c:pt>
                <c:pt idx="9">
                  <c:v>2.68</c:v>
                </c:pt>
              </c:numCache>
            </c:numRef>
          </c:xVal>
          <c:yVal>
            <c:numRef>
              <c:f>'Motor Data'!$C$2055:$C$2064</c:f>
              <c:numCache>
                <c:formatCode>0.0</c:formatCode>
                <c:ptCount val="10"/>
                <c:pt idx="0">
                  <c:v>1.6</c:v>
                </c:pt>
                <c:pt idx="1">
                  <c:v>3</c:v>
                </c:pt>
                <c:pt idx="2">
                  <c:v>4.3</c:v>
                </c:pt>
                <c:pt idx="3">
                  <c:v>6.1</c:v>
                </c:pt>
                <c:pt idx="4">
                  <c:v>8.6999999999999993</c:v>
                </c:pt>
                <c:pt idx="5">
                  <c:v>12.6</c:v>
                </c:pt>
                <c:pt idx="6">
                  <c:v>16.2</c:v>
                </c:pt>
                <c:pt idx="7">
                  <c:v>19.7</c:v>
                </c:pt>
                <c:pt idx="8">
                  <c:v>26.3</c:v>
                </c:pt>
                <c:pt idx="9">
                  <c:v>28</c:v>
                </c:pt>
              </c:numCache>
            </c:numRef>
          </c:yVal>
          <c:smooth val="0"/>
        </c:ser>
        <c:dLbls>
          <c:showLegendKey val="0"/>
          <c:showVal val="0"/>
          <c:showCatName val="0"/>
          <c:showSerName val="0"/>
          <c:showPercent val="0"/>
          <c:showBubbleSize val="0"/>
        </c:dLbls>
        <c:axId val="485249032"/>
        <c:axId val="485249424"/>
      </c:scatterChart>
      <c:valAx>
        <c:axId val="485249032"/>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9424"/>
        <c:crosses val="autoZero"/>
        <c:crossBetween val="midCat"/>
      </c:valAx>
      <c:valAx>
        <c:axId val="485249424"/>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2490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Racerstar 4-Blade 1.9"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BLHeli_S RS6A</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Data'!$B$2075:$B$2084</c:f>
              <c:numCache>
                <c:formatCode>0.00</c:formatCode>
                <c:ptCount val="10"/>
                <c:pt idx="0">
                  <c:v>0.11</c:v>
                </c:pt>
                <c:pt idx="1">
                  <c:v>0.25</c:v>
                </c:pt>
                <c:pt idx="2">
                  <c:v>0.33</c:v>
                </c:pt>
                <c:pt idx="3">
                  <c:v>0.54</c:v>
                </c:pt>
                <c:pt idx="4">
                  <c:v>0.74</c:v>
                </c:pt>
                <c:pt idx="5">
                  <c:v>1.02</c:v>
                </c:pt>
                <c:pt idx="6">
                  <c:v>1.45</c:v>
                </c:pt>
                <c:pt idx="7">
                  <c:v>1.99</c:v>
                </c:pt>
                <c:pt idx="8">
                  <c:v>2.39</c:v>
                </c:pt>
                <c:pt idx="9">
                  <c:v>2.79</c:v>
                </c:pt>
              </c:numCache>
            </c:numRef>
          </c:xVal>
          <c:yVal>
            <c:numRef>
              <c:f>'Motor Data'!$C$2075:$C$2084</c:f>
              <c:numCache>
                <c:formatCode>0.0</c:formatCode>
                <c:ptCount val="10"/>
                <c:pt idx="0">
                  <c:v>1.4</c:v>
                </c:pt>
                <c:pt idx="1">
                  <c:v>3.6</c:v>
                </c:pt>
                <c:pt idx="2">
                  <c:v>5</c:v>
                </c:pt>
                <c:pt idx="3">
                  <c:v>7.9</c:v>
                </c:pt>
                <c:pt idx="4">
                  <c:v>10.6</c:v>
                </c:pt>
                <c:pt idx="5">
                  <c:v>13.7</c:v>
                </c:pt>
                <c:pt idx="6">
                  <c:v>17.899999999999999</c:v>
                </c:pt>
                <c:pt idx="7">
                  <c:v>22.7</c:v>
                </c:pt>
                <c:pt idx="8">
                  <c:v>25.7</c:v>
                </c:pt>
                <c:pt idx="9">
                  <c:v>28.6</c:v>
                </c:pt>
              </c:numCache>
            </c:numRef>
          </c:yVal>
          <c:smooth val="0"/>
        </c:ser>
        <c:ser>
          <c:idx val="1"/>
          <c:order val="1"/>
          <c:tx>
            <c:v>Damped Light Off</c:v>
          </c:tx>
          <c:spPr>
            <a:ln w="19050" cap="rnd">
              <a:solidFill>
                <a:schemeClr val="accent2"/>
              </a:solidFill>
              <a:round/>
            </a:ln>
            <a:effectLst/>
          </c:spPr>
          <c:marker>
            <c:symbol val="square"/>
            <c:size val="7"/>
            <c:spPr>
              <a:solidFill>
                <a:schemeClr val="accent2"/>
              </a:solidFill>
              <a:ln w="9525">
                <a:solidFill>
                  <a:schemeClr val="accent2"/>
                </a:solidFill>
              </a:ln>
              <a:effectLst/>
            </c:spPr>
          </c:marker>
          <c:xVal>
            <c:numRef>
              <c:f>'Motor Data'!$B$2035:$B$2043</c:f>
              <c:numCache>
                <c:formatCode>0.00</c:formatCode>
                <c:ptCount val="9"/>
                <c:pt idx="0">
                  <c:v>0.15</c:v>
                </c:pt>
                <c:pt idx="1">
                  <c:v>0.23</c:v>
                </c:pt>
                <c:pt idx="2">
                  <c:v>0.5</c:v>
                </c:pt>
                <c:pt idx="3">
                  <c:v>0.79</c:v>
                </c:pt>
                <c:pt idx="4">
                  <c:v>1.02</c:v>
                </c:pt>
                <c:pt idx="5">
                  <c:v>1.5</c:v>
                </c:pt>
                <c:pt idx="6">
                  <c:v>2.0099999999999998</c:v>
                </c:pt>
                <c:pt idx="7">
                  <c:v>2.37</c:v>
                </c:pt>
                <c:pt idx="8">
                  <c:v>2.68</c:v>
                </c:pt>
              </c:numCache>
            </c:numRef>
          </c:xVal>
          <c:yVal>
            <c:numRef>
              <c:f>'Motor Data'!$C$2035:$C$2043</c:f>
              <c:numCache>
                <c:formatCode>0.0</c:formatCode>
                <c:ptCount val="9"/>
                <c:pt idx="0">
                  <c:v>1.5</c:v>
                </c:pt>
                <c:pt idx="1">
                  <c:v>2.5</c:v>
                </c:pt>
                <c:pt idx="2">
                  <c:v>5.3</c:v>
                </c:pt>
                <c:pt idx="3">
                  <c:v>8.5</c:v>
                </c:pt>
                <c:pt idx="4">
                  <c:v>10.7</c:v>
                </c:pt>
                <c:pt idx="5">
                  <c:v>15.7</c:v>
                </c:pt>
                <c:pt idx="6">
                  <c:v>21.1</c:v>
                </c:pt>
                <c:pt idx="7">
                  <c:v>24.9</c:v>
                </c:pt>
                <c:pt idx="8">
                  <c:v>27.8</c:v>
                </c:pt>
              </c:numCache>
            </c:numRef>
          </c:yVal>
          <c:smooth val="0"/>
        </c:ser>
        <c:ser>
          <c:idx val="2"/>
          <c:order val="2"/>
          <c:tx>
            <c:v>Damped Light On</c:v>
          </c:tx>
          <c:spPr>
            <a:ln w="19050" cap="rnd">
              <a:solidFill>
                <a:schemeClr val="accent3"/>
              </a:solidFill>
              <a:round/>
            </a:ln>
            <a:effectLst/>
          </c:spPr>
          <c:marker>
            <c:symbol val="triangle"/>
            <c:size val="7"/>
            <c:spPr>
              <a:solidFill>
                <a:schemeClr val="accent3"/>
              </a:solidFill>
              <a:ln w="9525">
                <a:solidFill>
                  <a:schemeClr val="accent3"/>
                </a:solidFill>
              </a:ln>
              <a:effectLst/>
            </c:spPr>
          </c:marker>
          <c:xVal>
            <c:numRef>
              <c:f>'Motor Data'!$B$2055:$B$2064</c:f>
              <c:numCache>
                <c:formatCode>0.00</c:formatCode>
                <c:ptCount val="10"/>
                <c:pt idx="0">
                  <c:v>0.11</c:v>
                </c:pt>
                <c:pt idx="1">
                  <c:v>0.23</c:v>
                </c:pt>
                <c:pt idx="2">
                  <c:v>0.33</c:v>
                </c:pt>
                <c:pt idx="3">
                  <c:v>0.47</c:v>
                </c:pt>
                <c:pt idx="4">
                  <c:v>0.69</c:v>
                </c:pt>
                <c:pt idx="5">
                  <c:v>1</c:v>
                </c:pt>
                <c:pt idx="6">
                  <c:v>1.33</c:v>
                </c:pt>
                <c:pt idx="7">
                  <c:v>1.67</c:v>
                </c:pt>
                <c:pt idx="8">
                  <c:v>2.46</c:v>
                </c:pt>
                <c:pt idx="9">
                  <c:v>2.68</c:v>
                </c:pt>
              </c:numCache>
            </c:numRef>
          </c:xVal>
          <c:yVal>
            <c:numRef>
              <c:f>'Motor Data'!$C$2055:$C$2064</c:f>
              <c:numCache>
                <c:formatCode>0.0</c:formatCode>
                <c:ptCount val="10"/>
                <c:pt idx="0">
                  <c:v>1.6</c:v>
                </c:pt>
                <c:pt idx="1">
                  <c:v>3</c:v>
                </c:pt>
                <c:pt idx="2">
                  <c:v>4.3</c:v>
                </c:pt>
                <c:pt idx="3">
                  <c:v>6.1</c:v>
                </c:pt>
                <c:pt idx="4">
                  <c:v>8.6999999999999993</c:v>
                </c:pt>
                <c:pt idx="5">
                  <c:v>12.6</c:v>
                </c:pt>
                <c:pt idx="6">
                  <c:v>16.2</c:v>
                </c:pt>
                <c:pt idx="7">
                  <c:v>19.7</c:v>
                </c:pt>
                <c:pt idx="8">
                  <c:v>26.3</c:v>
                </c:pt>
                <c:pt idx="9">
                  <c:v>28</c:v>
                </c:pt>
              </c:numCache>
            </c:numRef>
          </c:yVal>
          <c:smooth val="0"/>
        </c:ser>
        <c:dLbls>
          <c:showLegendKey val="0"/>
          <c:showVal val="0"/>
          <c:showCatName val="0"/>
          <c:showSerName val="0"/>
          <c:showPercent val="0"/>
          <c:showBubbleSize val="0"/>
        </c:dLbls>
        <c:axId val="486204912"/>
        <c:axId val="486205304"/>
      </c:scatterChart>
      <c:valAx>
        <c:axId val="486204912"/>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5304"/>
        <c:crosses val="autoZero"/>
        <c:crossBetween val="midCat"/>
      </c:valAx>
      <c:valAx>
        <c:axId val="486205304"/>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491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CL-0820-15, Parrot Prop</a:t>
            </a:r>
          </a:p>
        </c:rich>
      </c:tx>
      <c:layout>
        <c:manualLayout>
          <c:xMode val="edge"/>
          <c:yMode val="edge"/>
          <c:x val="0.18415175703729603"/>
          <c:y val="2.48680313624385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04328439137548"/>
          <c:y val="0.15372588053880734"/>
          <c:w val="0.44040514866731861"/>
          <c:h val="0.66223698059020786"/>
        </c:manualLayout>
      </c:layout>
      <c:scatterChart>
        <c:scatterStyle val="lineMarker"/>
        <c:varyColors val="0"/>
        <c:ser>
          <c:idx val="2"/>
          <c:order val="1"/>
          <c:tx>
            <c:strRef>
              <c:f>'Motor Data'!$R$135</c:f>
              <c:strCache>
                <c:ptCount val="1"/>
                <c:pt idx="0">
                  <c:v>Thrust, g</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Data'!$P$136:$P$139</c:f>
              <c:numCache>
                <c:formatCode>0.00</c:formatCode>
                <c:ptCount val="4"/>
                <c:pt idx="0">
                  <c:v>3.1</c:v>
                </c:pt>
                <c:pt idx="1">
                  <c:v>3.3</c:v>
                </c:pt>
                <c:pt idx="2">
                  <c:v>3.5</c:v>
                </c:pt>
                <c:pt idx="3">
                  <c:v>3.7</c:v>
                </c:pt>
              </c:numCache>
            </c:numRef>
          </c:xVal>
          <c:yVal>
            <c:numRef>
              <c:f>'Motor Data'!$R$136:$R$139</c:f>
              <c:numCache>
                <c:formatCode>0.0</c:formatCode>
                <c:ptCount val="4"/>
                <c:pt idx="0">
                  <c:v>26.8</c:v>
                </c:pt>
                <c:pt idx="1">
                  <c:v>29</c:v>
                </c:pt>
                <c:pt idx="2">
                  <c:v>32.700000000000003</c:v>
                </c:pt>
                <c:pt idx="3">
                  <c:v>35.700000000000003</c:v>
                </c:pt>
              </c:numCache>
            </c:numRef>
          </c:yVal>
          <c:smooth val="0"/>
        </c:ser>
        <c:dLbls>
          <c:showLegendKey val="0"/>
          <c:showVal val="0"/>
          <c:showCatName val="0"/>
          <c:showSerName val="0"/>
          <c:showPercent val="0"/>
          <c:showBubbleSize val="0"/>
        </c:dLbls>
        <c:axId val="477908064"/>
        <c:axId val="477908456"/>
      </c:scatterChart>
      <c:scatterChart>
        <c:scatterStyle val="lineMarker"/>
        <c:varyColors val="0"/>
        <c:ser>
          <c:idx val="1"/>
          <c:order val="0"/>
          <c:tx>
            <c:strRef>
              <c:f>'Motor Data'!$Q$135</c:f>
              <c:strCache>
                <c:ptCount val="1"/>
                <c:pt idx="0">
                  <c:v>Current</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2.2120839646258068E-2"/>
                  <c:y val="-3.811009488687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Data'!$P$136:$P$139</c:f>
              <c:numCache>
                <c:formatCode>0.00</c:formatCode>
                <c:ptCount val="4"/>
                <c:pt idx="0">
                  <c:v>3.1</c:v>
                </c:pt>
                <c:pt idx="1">
                  <c:v>3.3</c:v>
                </c:pt>
                <c:pt idx="2">
                  <c:v>3.5</c:v>
                </c:pt>
                <c:pt idx="3">
                  <c:v>3.7</c:v>
                </c:pt>
              </c:numCache>
            </c:numRef>
          </c:xVal>
          <c:yVal>
            <c:numRef>
              <c:f>'Motor Data'!$Q$136:$Q$139</c:f>
              <c:numCache>
                <c:formatCode>0.00</c:formatCode>
                <c:ptCount val="4"/>
                <c:pt idx="0">
                  <c:v>2.39</c:v>
                </c:pt>
                <c:pt idx="1">
                  <c:v>2.62</c:v>
                </c:pt>
                <c:pt idx="2">
                  <c:v>2.78</c:v>
                </c:pt>
                <c:pt idx="3">
                  <c:v>3</c:v>
                </c:pt>
              </c:numCache>
            </c:numRef>
          </c:yVal>
          <c:smooth val="0"/>
        </c:ser>
        <c:dLbls>
          <c:showLegendKey val="0"/>
          <c:showVal val="0"/>
          <c:showCatName val="0"/>
          <c:showSerName val="0"/>
          <c:showPercent val="0"/>
          <c:showBubbleSize val="0"/>
        </c:dLbls>
        <c:axId val="477909240"/>
        <c:axId val="477908848"/>
      </c:scatterChart>
      <c:valAx>
        <c:axId val="4779080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8456"/>
        <c:crosses val="autoZero"/>
        <c:crossBetween val="midCat"/>
      </c:valAx>
      <c:valAx>
        <c:axId val="477908456"/>
        <c:scaling>
          <c:orientation val="minMax"/>
          <c:max val="36"/>
          <c:min val="2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 grams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8064"/>
        <c:crosses val="autoZero"/>
        <c:crossBetween val="midCat"/>
        <c:majorUnit val="2"/>
        <c:minorUnit val="1"/>
      </c:valAx>
      <c:valAx>
        <c:axId val="477908848"/>
        <c:scaling>
          <c:orientation val="minMax"/>
          <c:max val="3.2"/>
          <c:min val="2.200000000000000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09240"/>
        <c:crosses val="max"/>
        <c:crossBetween val="midCat"/>
        <c:minorUnit val="5.000000000000001E-2"/>
      </c:valAx>
      <c:valAx>
        <c:axId val="477909240"/>
        <c:scaling>
          <c:orientation val="minMax"/>
        </c:scaling>
        <c:delete val="1"/>
        <c:axPos val="b"/>
        <c:numFmt formatCode="0.00" sourceLinked="1"/>
        <c:majorTickMark val="out"/>
        <c:minorTickMark val="none"/>
        <c:tickLblPos val="nextTo"/>
        <c:crossAx val="4779088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Gemfan 50mm 2-Blade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Data'!$B$2381:$B$2389</c:f>
              <c:numCache>
                <c:formatCode>0.00</c:formatCode>
                <c:ptCount val="9"/>
                <c:pt idx="0">
                  <c:v>0.14000000000000001</c:v>
                </c:pt>
                <c:pt idx="1">
                  <c:v>0.23</c:v>
                </c:pt>
                <c:pt idx="2">
                  <c:v>0.43</c:v>
                </c:pt>
                <c:pt idx="3">
                  <c:v>0.63</c:v>
                </c:pt>
                <c:pt idx="4">
                  <c:v>0.83</c:v>
                </c:pt>
                <c:pt idx="5">
                  <c:v>1.08</c:v>
                </c:pt>
                <c:pt idx="6">
                  <c:v>1.45</c:v>
                </c:pt>
                <c:pt idx="7">
                  <c:v>1.73</c:v>
                </c:pt>
                <c:pt idx="8">
                  <c:v>2.23</c:v>
                </c:pt>
              </c:numCache>
            </c:numRef>
          </c:xVal>
          <c:yVal>
            <c:numRef>
              <c:f>'Motor Data'!$C$2381:$C$2389</c:f>
              <c:numCache>
                <c:formatCode>0.0</c:formatCode>
                <c:ptCount val="9"/>
                <c:pt idx="0">
                  <c:v>1.6</c:v>
                </c:pt>
                <c:pt idx="1">
                  <c:v>2.9</c:v>
                </c:pt>
                <c:pt idx="2">
                  <c:v>6.3</c:v>
                </c:pt>
                <c:pt idx="3">
                  <c:v>9.8000000000000007</c:v>
                </c:pt>
                <c:pt idx="4">
                  <c:v>13.9</c:v>
                </c:pt>
                <c:pt idx="5">
                  <c:v>18.3</c:v>
                </c:pt>
                <c:pt idx="6">
                  <c:v>24</c:v>
                </c:pt>
                <c:pt idx="7">
                  <c:v>28.3</c:v>
                </c:pt>
                <c:pt idx="8">
                  <c:v>35.299999999999997</c:v>
                </c:pt>
              </c:numCache>
            </c:numRef>
          </c:yVal>
          <c:smooth val="0"/>
        </c:ser>
        <c:dLbls>
          <c:showLegendKey val="0"/>
          <c:showVal val="0"/>
          <c:showCatName val="0"/>
          <c:showSerName val="0"/>
          <c:showPercent val="0"/>
          <c:showBubbleSize val="0"/>
        </c:dLbls>
        <c:axId val="486206088"/>
        <c:axId val="486206480"/>
      </c:scatterChart>
      <c:valAx>
        <c:axId val="486206088"/>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6480"/>
        <c:crosses val="autoZero"/>
        <c:crossBetween val="midCat"/>
      </c:valAx>
      <c:valAx>
        <c:axId val="486206480"/>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608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Inductrix 4-Blade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Data'!$B$2401:$B$2411</c:f>
              <c:numCache>
                <c:formatCode>0.00</c:formatCode>
                <c:ptCount val="11"/>
                <c:pt idx="0">
                  <c:v>0.14000000000000001</c:v>
                </c:pt>
                <c:pt idx="1">
                  <c:v>0.26</c:v>
                </c:pt>
                <c:pt idx="2">
                  <c:v>0.37</c:v>
                </c:pt>
                <c:pt idx="3">
                  <c:v>0.53</c:v>
                </c:pt>
                <c:pt idx="4">
                  <c:v>0.6</c:v>
                </c:pt>
                <c:pt idx="5">
                  <c:v>0.93</c:v>
                </c:pt>
                <c:pt idx="6">
                  <c:v>1.18</c:v>
                </c:pt>
                <c:pt idx="7">
                  <c:v>1.46</c:v>
                </c:pt>
                <c:pt idx="8">
                  <c:v>1.66</c:v>
                </c:pt>
                <c:pt idx="9">
                  <c:v>1.9</c:v>
                </c:pt>
                <c:pt idx="10">
                  <c:v>2.2599999999999998</c:v>
                </c:pt>
              </c:numCache>
            </c:numRef>
          </c:xVal>
          <c:yVal>
            <c:numRef>
              <c:f>'Motor Data'!$C$2401:$C$2411</c:f>
              <c:numCache>
                <c:formatCode>0.0</c:formatCode>
                <c:ptCount val="11"/>
                <c:pt idx="0">
                  <c:v>1.5</c:v>
                </c:pt>
                <c:pt idx="1">
                  <c:v>2.5</c:v>
                </c:pt>
                <c:pt idx="2">
                  <c:v>4.3</c:v>
                </c:pt>
                <c:pt idx="3">
                  <c:v>6.3</c:v>
                </c:pt>
                <c:pt idx="4">
                  <c:v>7.3</c:v>
                </c:pt>
                <c:pt idx="5">
                  <c:v>11.1</c:v>
                </c:pt>
                <c:pt idx="6">
                  <c:v>14.8</c:v>
                </c:pt>
                <c:pt idx="7">
                  <c:v>18</c:v>
                </c:pt>
                <c:pt idx="8">
                  <c:v>20.7</c:v>
                </c:pt>
                <c:pt idx="9">
                  <c:v>23.3</c:v>
                </c:pt>
                <c:pt idx="10">
                  <c:v>27</c:v>
                </c:pt>
              </c:numCache>
            </c:numRef>
          </c:yVal>
          <c:smooth val="0"/>
        </c:ser>
        <c:dLbls>
          <c:showLegendKey val="0"/>
          <c:showVal val="0"/>
          <c:showCatName val="0"/>
          <c:showSerName val="0"/>
          <c:showPercent val="0"/>
          <c:showBubbleSize val="0"/>
        </c:dLbls>
        <c:axId val="486207264"/>
        <c:axId val="486207656"/>
      </c:scatterChart>
      <c:valAx>
        <c:axId val="486207264"/>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7656"/>
        <c:crosses val="autoZero"/>
        <c:crossBetween val="midCat"/>
      </c:valAx>
      <c:valAx>
        <c:axId val="48620765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726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Rakon 40mm 3-Blade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Data'!$B$2421:$B$2431</c:f>
              <c:numCache>
                <c:formatCode>0.00</c:formatCode>
                <c:ptCount val="11"/>
                <c:pt idx="0">
                  <c:v>0.13</c:v>
                </c:pt>
                <c:pt idx="1">
                  <c:v>0.26</c:v>
                </c:pt>
                <c:pt idx="2">
                  <c:v>0.4</c:v>
                </c:pt>
                <c:pt idx="3">
                  <c:v>0.6</c:v>
                </c:pt>
                <c:pt idx="4">
                  <c:v>0.88</c:v>
                </c:pt>
                <c:pt idx="5">
                  <c:v>1.1200000000000001</c:v>
                </c:pt>
                <c:pt idx="6">
                  <c:v>1.39</c:v>
                </c:pt>
                <c:pt idx="7">
                  <c:v>1.73</c:v>
                </c:pt>
                <c:pt idx="8">
                  <c:v>2.12</c:v>
                </c:pt>
                <c:pt idx="9">
                  <c:v>2.64</c:v>
                </c:pt>
                <c:pt idx="10">
                  <c:v>2.85</c:v>
                </c:pt>
              </c:numCache>
            </c:numRef>
          </c:xVal>
          <c:yVal>
            <c:numRef>
              <c:f>'Motor Data'!$C$2421:$C$2431</c:f>
              <c:numCache>
                <c:formatCode>0.0</c:formatCode>
                <c:ptCount val="11"/>
                <c:pt idx="0">
                  <c:v>1.9</c:v>
                </c:pt>
                <c:pt idx="1">
                  <c:v>4.3</c:v>
                </c:pt>
                <c:pt idx="2">
                  <c:v>6.8</c:v>
                </c:pt>
                <c:pt idx="3">
                  <c:v>10</c:v>
                </c:pt>
                <c:pt idx="4">
                  <c:v>13.8</c:v>
                </c:pt>
                <c:pt idx="5">
                  <c:v>17.399999999999999</c:v>
                </c:pt>
                <c:pt idx="6">
                  <c:v>21.1</c:v>
                </c:pt>
                <c:pt idx="7">
                  <c:v>24.9</c:v>
                </c:pt>
                <c:pt idx="8">
                  <c:v>28.5</c:v>
                </c:pt>
                <c:pt idx="9">
                  <c:v>33.299999999999997</c:v>
                </c:pt>
                <c:pt idx="10">
                  <c:v>36</c:v>
                </c:pt>
              </c:numCache>
            </c:numRef>
          </c:yVal>
          <c:smooth val="0"/>
        </c:ser>
        <c:dLbls>
          <c:showLegendKey val="0"/>
          <c:showVal val="0"/>
          <c:showCatName val="0"/>
          <c:showSerName val="0"/>
          <c:showPercent val="0"/>
          <c:showBubbleSize val="0"/>
        </c:dLbls>
        <c:axId val="486208440"/>
        <c:axId val="486208832"/>
      </c:scatterChart>
      <c:valAx>
        <c:axId val="486208440"/>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8832"/>
        <c:crosses val="autoZero"/>
        <c:crossBetween val="midCat"/>
      </c:valAx>
      <c:valAx>
        <c:axId val="486208832"/>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844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Fatbee 40mm 4-Blade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Data'!$B$2441:$B$2450</c:f>
              <c:numCache>
                <c:formatCode>0.00</c:formatCode>
                <c:ptCount val="10"/>
                <c:pt idx="0">
                  <c:v>0.15</c:v>
                </c:pt>
                <c:pt idx="1">
                  <c:v>0.23</c:v>
                </c:pt>
                <c:pt idx="2">
                  <c:v>0.39</c:v>
                </c:pt>
                <c:pt idx="3">
                  <c:v>0.62</c:v>
                </c:pt>
                <c:pt idx="4">
                  <c:v>0.9</c:v>
                </c:pt>
                <c:pt idx="5">
                  <c:v>1.24</c:v>
                </c:pt>
                <c:pt idx="6">
                  <c:v>1.53</c:v>
                </c:pt>
                <c:pt idx="7">
                  <c:v>1.95</c:v>
                </c:pt>
                <c:pt idx="8">
                  <c:v>2.2000000000000002</c:v>
                </c:pt>
                <c:pt idx="9">
                  <c:v>2.7</c:v>
                </c:pt>
              </c:numCache>
            </c:numRef>
          </c:xVal>
          <c:yVal>
            <c:numRef>
              <c:f>'Motor Data'!$C$2441:$C$2450</c:f>
              <c:numCache>
                <c:formatCode>0.0</c:formatCode>
                <c:ptCount val="10"/>
                <c:pt idx="0">
                  <c:v>1.9</c:v>
                </c:pt>
                <c:pt idx="1">
                  <c:v>3.1</c:v>
                </c:pt>
                <c:pt idx="2">
                  <c:v>5.3</c:v>
                </c:pt>
                <c:pt idx="3">
                  <c:v>8.5</c:v>
                </c:pt>
                <c:pt idx="4">
                  <c:v>12.8</c:v>
                </c:pt>
                <c:pt idx="5">
                  <c:v>17.399999999999999</c:v>
                </c:pt>
                <c:pt idx="6">
                  <c:v>21</c:v>
                </c:pt>
                <c:pt idx="7">
                  <c:v>25.3</c:v>
                </c:pt>
                <c:pt idx="8">
                  <c:v>28</c:v>
                </c:pt>
                <c:pt idx="9">
                  <c:v>31.8</c:v>
                </c:pt>
              </c:numCache>
            </c:numRef>
          </c:yVal>
          <c:smooth val="0"/>
        </c:ser>
        <c:dLbls>
          <c:showLegendKey val="0"/>
          <c:showVal val="0"/>
          <c:showCatName val="0"/>
          <c:showSerName val="0"/>
          <c:showPercent val="0"/>
          <c:showBubbleSize val="0"/>
        </c:dLbls>
        <c:axId val="486209616"/>
        <c:axId val="486210008"/>
      </c:scatterChart>
      <c:valAx>
        <c:axId val="486209616"/>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10008"/>
        <c:crosses val="autoZero"/>
        <c:crossBetween val="midCat"/>
      </c:valAx>
      <c:valAx>
        <c:axId val="486210008"/>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0961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Hubsan 55mm 2-Blade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Data'!$B$2461:$B$2471</c:f>
              <c:numCache>
                <c:formatCode>0.00</c:formatCode>
                <c:ptCount val="11"/>
                <c:pt idx="0">
                  <c:v>0.13</c:v>
                </c:pt>
                <c:pt idx="1">
                  <c:v>0.25</c:v>
                </c:pt>
                <c:pt idx="2">
                  <c:v>0.42</c:v>
                </c:pt>
                <c:pt idx="3">
                  <c:v>0.63</c:v>
                </c:pt>
                <c:pt idx="4">
                  <c:v>0.92</c:v>
                </c:pt>
                <c:pt idx="5">
                  <c:v>1.22</c:v>
                </c:pt>
                <c:pt idx="6">
                  <c:v>1.59</c:v>
                </c:pt>
                <c:pt idx="7">
                  <c:v>1.88</c:v>
                </c:pt>
                <c:pt idx="8">
                  <c:v>2.39</c:v>
                </c:pt>
                <c:pt idx="9">
                  <c:v>2.7</c:v>
                </c:pt>
                <c:pt idx="10">
                  <c:v>3</c:v>
                </c:pt>
              </c:numCache>
            </c:numRef>
          </c:xVal>
          <c:yVal>
            <c:numRef>
              <c:f>'Motor Data'!$C$2461:$C$2471</c:f>
              <c:numCache>
                <c:formatCode>0.0</c:formatCode>
                <c:ptCount val="11"/>
                <c:pt idx="0">
                  <c:v>2.7</c:v>
                </c:pt>
                <c:pt idx="1">
                  <c:v>5.5</c:v>
                </c:pt>
                <c:pt idx="2">
                  <c:v>9.3000000000000007</c:v>
                </c:pt>
                <c:pt idx="3">
                  <c:v>13.8</c:v>
                </c:pt>
                <c:pt idx="4">
                  <c:v>19.5</c:v>
                </c:pt>
                <c:pt idx="5">
                  <c:v>25</c:v>
                </c:pt>
                <c:pt idx="6">
                  <c:v>30.9</c:v>
                </c:pt>
                <c:pt idx="7">
                  <c:v>35.299999999999997</c:v>
                </c:pt>
                <c:pt idx="8">
                  <c:v>41.3</c:v>
                </c:pt>
                <c:pt idx="9">
                  <c:v>44.6</c:v>
                </c:pt>
                <c:pt idx="10">
                  <c:v>50</c:v>
                </c:pt>
              </c:numCache>
            </c:numRef>
          </c:yVal>
          <c:smooth val="0"/>
        </c:ser>
        <c:dLbls>
          <c:showLegendKey val="0"/>
          <c:showVal val="0"/>
          <c:showCatName val="0"/>
          <c:showSerName val="0"/>
          <c:showPercent val="0"/>
          <c:showBubbleSize val="0"/>
        </c:dLbls>
        <c:axId val="486210792"/>
        <c:axId val="486211184"/>
      </c:scatterChart>
      <c:valAx>
        <c:axId val="486210792"/>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11184"/>
        <c:crosses val="autoZero"/>
        <c:crossBetween val="midCat"/>
      </c:valAx>
      <c:valAx>
        <c:axId val="486211184"/>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1079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Hubsan Style 3-Blade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Data'!$B$2481:$B$2491</c:f>
              <c:numCache>
                <c:formatCode>0.00</c:formatCode>
                <c:ptCount val="11"/>
                <c:pt idx="0">
                  <c:v>0.13</c:v>
                </c:pt>
                <c:pt idx="1">
                  <c:v>0.25</c:v>
                </c:pt>
                <c:pt idx="2">
                  <c:v>0.37</c:v>
                </c:pt>
                <c:pt idx="3">
                  <c:v>0.61</c:v>
                </c:pt>
                <c:pt idx="4">
                  <c:v>0.87</c:v>
                </c:pt>
                <c:pt idx="5">
                  <c:v>1.1000000000000001</c:v>
                </c:pt>
                <c:pt idx="6">
                  <c:v>1.53</c:v>
                </c:pt>
                <c:pt idx="7">
                  <c:v>2.0699999999999998</c:v>
                </c:pt>
                <c:pt idx="8">
                  <c:v>2.62</c:v>
                </c:pt>
                <c:pt idx="9">
                  <c:v>3</c:v>
                </c:pt>
                <c:pt idx="10">
                  <c:v>3.84</c:v>
                </c:pt>
              </c:numCache>
            </c:numRef>
          </c:xVal>
          <c:yVal>
            <c:numRef>
              <c:f>'Motor Data'!$C$2481:$C$2491</c:f>
              <c:numCache>
                <c:formatCode>0.0</c:formatCode>
                <c:ptCount val="11"/>
                <c:pt idx="0">
                  <c:v>2.2000000000000002</c:v>
                </c:pt>
                <c:pt idx="1">
                  <c:v>4.9000000000000004</c:v>
                </c:pt>
                <c:pt idx="2">
                  <c:v>6.9</c:v>
                </c:pt>
                <c:pt idx="3">
                  <c:v>10.3</c:v>
                </c:pt>
                <c:pt idx="4">
                  <c:v>13.5</c:v>
                </c:pt>
                <c:pt idx="5">
                  <c:v>16.600000000000001</c:v>
                </c:pt>
                <c:pt idx="6">
                  <c:v>20.7</c:v>
                </c:pt>
                <c:pt idx="7">
                  <c:v>25.4</c:v>
                </c:pt>
                <c:pt idx="8">
                  <c:v>30.5</c:v>
                </c:pt>
                <c:pt idx="9">
                  <c:v>32.299999999999997</c:v>
                </c:pt>
                <c:pt idx="10">
                  <c:v>39.700000000000003</c:v>
                </c:pt>
              </c:numCache>
            </c:numRef>
          </c:yVal>
          <c:smooth val="0"/>
        </c:ser>
        <c:dLbls>
          <c:showLegendKey val="0"/>
          <c:showVal val="0"/>
          <c:showCatName val="0"/>
          <c:showSerName val="0"/>
          <c:showPercent val="0"/>
          <c:showBubbleSize val="0"/>
        </c:dLbls>
        <c:axId val="491651976"/>
        <c:axId val="491650408"/>
      </c:scatterChart>
      <c:valAx>
        <c:axId val="491651976"/>
        <c:scaling>
          <c:orientation val="minMax"/>
          <c:max val="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0408"/>
        <c:crosses val="autoZero"/>
        <c:crossBetween val="midCat"/>
      </c:valAx>
      <c:valAx>
        <c:axId val="491650408"/>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19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Hubsan Style 3-Blade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Data'!$B$2501:$B$2507</c:f>
              <c:numCache>
                <c:formatCode>0.00</c:formatCode>
                <c:ptCount val="7"/>
                <c:pt idx="0">
                  <c:v>0.18</c:v>
                </c:pt>
                <c:pt idx="1">
                  <c:v>0.33</c:v>
                </c:pt>
                <c:pt idx="2">
                  <c:v>0.5</c:v>
                </c:pt>
                <c:pt idx="3">
                  <c:v>0.78</c:v>
                </c:pt>
                <c:pt idx="4">
                  <c:v>1.1200000000000001</c:v>
                </c:pt>
                <c:pt idx="5">
                  <c:v>1.45</c:v>
                </c:pt>
                <c:pt idx="6">
                  <c:v>1.8</c:v>
                </c:pt>
              </c:numCache>
            </c:numRef>
          </c:xVal>
          <c:yVal>
            <c:numRef>
              <c:f>'Motor Data'!$C$2501:$C$2507</c:f>
              <c:numCache>
                <c:formatCode>0.0</c:formatCode>
                <c:ptCount val="7"/>
                <c:pt idx="0">
                  <c:v>2.2000000000000002</c:v>
                </c:pt>
                <c:pt idx="1">
                  <c:v>4.4000000000000004</c:v>
                </c:pt>
                <c:pt idx="2">
                  <c:v>6.2</c:v>
                </c:pt>
                <c:pt idx="3">
                  <c:v>9.1</c:v>
                </c:pt>
                <c:pt idx="4">
                  <c:v>12.1</c:v>
                </c:pt>
                <c:pt idx="5">
                  <c:v>14.6</c:v>
                </c:pt>
                <c:pt idx="6">
                  <c:v>16.899999999999999</c:v>
                </c:pt>
              </c:numCache>
            </c:numRef>
          </c:yVal>
          <c:smooth val="0"/>
        </c:ser>
        <c:dLbls>
          <c:showLegendKey val="0"/>
          <c:showVal val="0"/>
          <c:showCatName val="0"/>
          <c:showSerName val="0"/>
          <c:showPercent val="0"/>
          <c:showBubbleSize val="0"/>
        </c:dLbls>
        <c:axId val="491654720"/>
        <c:axId val="491655112"/>
      </c:scatterChart>
      <c:valAx>
        <c:axId val="491654720"/>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5112"/>
        <c:crosses val="autoZero"/>
        <c:crossBetween val="midCat"/>
      </c:valAx>
      <c:valAx>
        <c:axId val="49165511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472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FatBee 4-Blade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Data'!$B$2521:$B$2528</c:f>
              <c:numCache>
                <c:formatCode>0.00</c:formatCode>
                <c:ptCount val="8"/>
                <c:pt idx="0">
                  <c:v>0.12</c:v>
                </c:pt>
                <c:pt idx="1">
                  <c:v>0.19</c:v>
                </c:pt>
                <c:pt idx="2">
                  <c:v>0.37</c:v>
                </c:pt>
                <c:pt idx="3">
                  <c:v>0.49</c:v>
                </c:pt>
                <c:pt idx="4">
                  <c:v>0.7</c:v>
                </c:pt>
                <c:pt idx="5">
                  <c:v>0.84</c:v>
                </c:pt>
                <c:pt idx="6">
                  <c:v>1.04</c:v>
                </c:pt>
                <c:pt idx="7">
                  <c:v>1.22</c:v>
                </c:pt>
              </c:numCache>
            </c:numRef>
          </c:xVal>
          <c:yVal>
            <c:numRef>
              <c:f>'Motor Data'!$C$2521:$C$2528</c:f>
              <c:numCache>
                <c:formatCode>0.0</c:formatCode>
                <c:ptCount val="8"/>
                <c:pt idx="0">
                  <c:v>0.8</c:v>
                </c:pt>
                <c:pt idx="1">
                  <c:v>1.4</c:v>
                </c:pt>
                <c:pt idx="2">
                  <c:v>3.4</c:v>
                </c:pt>
                <c:pt idx="3">
                  <c:v>4.9000000000000004</c:v>
                </c:pt>
                <c:pt idx="4">
                  <c:v>6.8</c:v>
                </c:pt>
                <c:pt idx="5">
                  <c:v>7.5</c:v>
                </c:pt>
                <c:pt idx="6">
                  <c:v>9.6999999999999993</c:v>
                </c:pt>
                <c:pt idx="7">
                  <c:v>11.7</c:v>
                </c:pt>
              </c:numCache>
            </c:numRef>
          </c:yVal>
          <c:smooth val="0"/>
        </c:ser>
        <c:dLbls>
          <c:showLegendKey val="0"/>
          <c:showVal val="0"/>
          <c:showCatName val="0"/>
          <c:showSerName val="0"/>
          <c:showPercent val="0"/>
          <c:showBubbleSize val="0"/>
        </c:dLbls>
        <c:axId val="491658640"/>
        <c:axId val="491648448"/>
      </c:scatterChart>
      <c:valAx>
        <c:axId val="491658640"/>
        <c:scaling>
          <c:orientation val="minMax"/>
          <c:max val="1.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48448"/>
        <c:crosses val="autoZero"/>
        <c:crossBetween val="midCat"/>
      </c:valAx>
      <c:valAx>
        <c:axId val="491648448"/>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864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Rakon 40mm 3-Blade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Data'!$B$2541:$B$2547</c:f>
              <c:numCache>
                <c:formatCode>0.00</c:formatCode>
                <c:ptCount val="7"/>
                <c:pt idx="0">
                  <c:v>0.11</c:v>
                </c:pt>
                <c:pt idx="1">
                  <c:v>0.22</c:v>
                </c:pt>
                <c:pt idx="2">
                  <c:v>0.35</c:v>
                </c:pt>
                <c:pt idx="3">
                  <c:v>0.55000000000000004</c:v>
                </c:pt>
                <c:pt idx="4">
                  <c:v>0.74</c:v>
                </c:pt>
                <c:pt idx="5">
                  <c:v>1.01</c:v>
                </c:pt>
                <c:pt idx="6">
                  <c:v>1.31</c:v>
                </c:pt>
              </c:numCache>
            </c:numRef>
          </c:xVal>
          <c:yVal>
            <c:numRef>
              <c:f>'Motor Data'!$C$2541:$C$2547</c:f>
              <c:numCache>
                <c:formatCode>0.0</c:formatCode>
                <c:ptCount val="7"/>
                <c:pt idx="0">
                  <c:v>1</c:v>
                </c:pt>
                <c:pt idx="1">
                  <c:v>2.1</c:v>
                </c:pt>
                <c:pt idx="2">
                  <c:v>3.9</c:v>
                </c:pt>
                <c:pt idx="3">
                  <c:v>6.4</c:v>
                </c:pt>
                <c:pt idx="4">
                  <c:v>8.6999999999999993</c:v>
                </c:pt>
                <c:pt idx="5">
                  <c:v>11</c:v>
                </c:pt>
                <c:pt idx="6">
                  <c:v>13.8</c:v>
                </c:pt>
              </c:numCache>
            </c:numRef>
          </c:yVal>
          <c:smooth val="0"/>
        </c:ser>
        <c:dLbls>
          <c:showLegendKey val="0"/>
          <c:showVal val="0"/>
          <c:showCatName val="0"/>
          <c:showSerName val="0"/>
          <c:showPercent val="0"/>
          <c:showBubbleSize val="0"/>
        </c:dLbls>
        <c:axId val="491653936"/>
        <c:axId val="491655504"/>
      </c:scatterChart>
      <c:valAx>
        <c:axId val="491653936"/>
        <c:scaling>
          <c:orientation val="minMax"/>
          <c:max val="1.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5504"/>
        <c:crosses val="autoZero"/>
        <c:crossBetween val="midCat"/>
      </c:valAx>
      <c:valAx>
        <c:axId val="491655504"/>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539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Parrot 2-Blade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Data'!$B$2561:$B$2568</c:f>
              <c:numCache>
                <c:formatCode>0.00</c:formatCode>
                <c:ptCount val="8"/>
                <c:pt idx="0">
                  <c:v>0.1</c:v>
                </c:pt>
                <c:pt idx="1">
                  <c:v>0.2</c:v>
                </c:pt>
                <c:pt idx="2">
                  <c:v>0.31</c:v>
                </c:pt>
                <c:pt idx="3">
                  <c:v>0.52</c:v>
                </c:pt>
                <c:pt idx="4">
                  <c:v>0.73</c:v>
                </c:pt>
                <c:pt idx="5">
                  <c:v>1.06</c:v>
                </c:pt>
                <c:pt idx="6">
                  <c:v>1.36</c:v>
                </c:pt>
                <c:pt idx="7">
                  <c:v>1.52</c:v>
                </c:pt>
              </c:numCache>
            </c:numRef>
          </c:xVal>
          <c:yVal>
            <c:numRef>
              <c:f>'Motor Data'!$C$2561:$C$2568</c:f>
              <c:numCache>
                <c:formatCode>0.0</c:formatCode>
                <c:ptCount val="8"/>
                <c:pt idx="0">
                  <c:v>1.3</c:v>
                </c:pt>
                <c:pt idx="1">
                  <c:v>2.9</c:v>
                </c:pt>
                <c:pt idx="2">
                  <c:v>5</c:v>
                </c:pt>
                <c:pt idx="3">
                  <c:v>8.9</c:v>
                </c:pt>
                <c:pt idx="4">
                  <c:v>12.3</c:v>
                </c:pt>
                <c:pt idx="5">
                  <c:v>16.5</c:v>
                </c:pt>
                <c:pt idx="6">
                  <c:v>20.100000000000001</c:v>
                </c:pt>
                <c:pt idx="7">
                  <c:v>22.2</c:v>
                </c:pt>
              </c:numCache>
            </c:numRef>
          </c:yVal>
          <c:smooth val="0"/>
        </c:ser>
        <c:dLbls>
          <c:showLegendKey val="0"/>
          <c:showVal val="0"/>
          <c:showCatName val="0"/>
          <c:showSerName val="0"/>
          <c:showPercent val="0"/>
          <c:showBubbleSize val="0"/>
        </c:dLbls>
        <c:axId val="489764232"/>
        <c:axId val="489764624"/>
      </c:scatterChart>
      <c:valAx>
        <c:axId val="489764232"/>
        <c:scaling>
          <c:orientation val="minMax"/>
          <c:max val="1.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64624"/>
        <c:crosses val="autoZero"/>
        <c:crossBetween val="midCat"/>
      </c:valAx>
      <c:valAx>
        <c:axId val="489764624"/>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642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CL-0820-17</a:t>
            </a:r>
            <a:r>
              <a:rPr lang="en-US" baseline="0"/>
              <a:t> Dark Edition</a:t>
            </a:r>
            <a:r>
              <a:rPr lang="en-US"/>
              <a:t>, Hubsan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Data'!$B$154:$B$163</c:f>
              <c:numCache>
                <c:formatCode>0.00</c:formatCode>
                <c:ptCount val="10"/>
                <c:pt idx="0">
                  <c:v>0.48</c:v>
                </c:pt>
                <c:pt idx="1">
                  <c:v>0.69</c:v>
                </c:pt>
                <c:pt idx="2">
                  <c:v>0.89</c:v>
                </c:pt>
                <c:pt idx="3">
                  <c:v>1.26</c:v>
                </c:pt>
                <c:pt idx="4">
                  <c:v>1.41</c:v>
                </c:pt>
                <c:pt idx="5">
                  <c:v>1.73</c:v>
                </c:pt>
                <c:pt idx="6">
                  <c:v>2.02</c:v>
                </c:pt>
                <c:pt idx="7">
                  <c:v>2.25</c:v>
                </c:pt>
                <c:pt idx="8">
                  <c:v>2.4700000000000002</c:v>
                </c:pt>
                <c:pt idx="9">
                  <c:v>2.74</c:v>
                </c:pt>
              </c:numCache>
            </c:numRef>
          </c:xVal>
          <c:yVal>
            <c:numRef>
              <c:f>'Motor Data'!$C$154:$C$163</c:f>
              <c:numCache>
                <c:formatCode>0.0</c:formatCode>
                <c:ptCount val="10"/>
                <c:pt idx="0">
                  <c:v>5</c:v>
                </c:pt>
                <c:pt idx="1">
                  <c:v>7.7</c:v>
                </c:pt>
                <c:pt idx="2">
                  <c:v>10.1</c:v>
                </c:pt>
                <c:pt idx="3">
                  <c:v>14.9</c:v>
                </c:pt>
                <c:pt idx="4">
                  <c:v>17.100000000000001</c:v>
                </c:pt>
                <c:pt idx="5">
                  <c:v>21.1</c:v>
                </c:pt>
                <c:pt idx="6">
                  <c:v>25.2</c:v>
                </c:pt>
                <c:pt idx="7">
                  <c:v>28.4</c:v>
                </c:pt>
                <c:pt idx="8">
                  <c:v>31.4</c:v>
                </c:pt>
                <c:pt idx="9">
                  <c:v>35.1</c:v>
                </c:pt>
              </c:numCache>
            </c:numRef>
          </c:yVal>
          <c:smooth val="0"/>
        </c:ser>
        <c:dLbls>
          <c:showLegendKey val="0"/>
          <c:showVal val="0"/>
          <c:showCatName val="0"/>
          <c:showSerName val="0"/>
          <c:showPercent val="0"/>
          <c:showBubbleSize val="0"/>
        </c:dLbls>
        <c:axId val="477910024"/>
        <c:axId val="477910416"/>
      </c:scatterChart>
      <c:valAx>
        <c:axId val="477910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10416"/>
        <c:crosses val="autoZero"/>
        <c:crossBetween val="midCat"/>
      </c:valAx>
      <c:valAx>
        <c:axId val="47791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100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Ladybird 2-Blade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Data'!$B$2581:$B$2588</c:f>
              <c:numCache>
                <c:formatCode>0.00</c:formatCode>
                <c:ptCount val="8"/>
                <c:pt idx="0">
                  <c:v>0.13</c:v>
                </c:pt>
                <c:pt idx="1">
                  <c:v>0.24</c:v>
                </c:pt>
                <c:pt idx="2">
                  <c:v>0.34</c:v>
                </c:pt>
                <c:pt idx="3">
                  <c:v>0.53</c:v>
                </c:pt>
                <c:pt idx="4">
                  <c:v>0.75</c:v>
                </c:pt>
                <c:pt idx="5">
                  <c:v>1.04</c:v>
                </c:pt>
                <c:pt idx="6">
                  <c:v>1.29</c:v>
                </c:pt>
                <c:pt idx="7">
                  <c:v>1.45</c:v>
                </c:pt>
              </c:numCache>
            </c:numRef>
          </c:xVal>
          <c:yVal>
            <c:numRef>
              <c:f>'Motor Data'!$C$2581:$C$2588</c:f>
              <c:numCache>
                <c:formatCode>0.0</c:formatCode>
                <c:ptCount val="8"/>
                <c:pt idx="0">
                  <c:v>1.8</c:v>
                </c:pt>
                <c:pt idx="1">
                  <c:v>3.6</c:v>
                </c:pt>
                <c:pt idx="2">
                  <c:v>5.4</c:v>
                </c:pt>
                <c:pt idx="3">
                  <c:v>8.6</c:v>
                </c:pt>
                <c:pt idx="4">
                  <c:v>12.3</c:v>
                </c:pt>
                <c:pt idx="5">
                  <c:v>16.2</c:v>
                </c:pt>
                <c:pt idx="6">
                  <c:v>18.899999999999999</c:v>
                </c:pt>
                <c:pt idx="7">
                  <c:v>21</c:v>
                </c:pt>
              </c:numCache>
            </c:numRef>
          </c:yVal>
          <c:smooth val="0"/>
        </c:ser>
        <c:dLbls>
          <c:showLegendKey val="0"/>
          <c:showVal val="0"/>
          <c:showCatName val="0"/>
          <c:showSerName val="0"/>
          <c:showPercent val="0"/>
          <c:showBubbleSize val="0"/>
        </c:dLbls>
        <c:axId val="489765408"/>
        <c:axId val="489765800"/>
      </c:scatterChart>
      <c:valAx>
        <c:axId val="489765408"/>
        <c:scaling>
          <c:orientation val="minMax"/>
          <c:max val="1.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65800"/>
        <c:crosses val="autoZero"/>
        <c:crossBetween val="midCat"/>
      </c:valAx>
      <c:valAx>
        <c:axId val="48976580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654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BR0703-10000, Hubsan 55mm 2-Blade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Data'!$B$2601:$B$2608</c:f>
              <c:numCache>
                <c:formatCode>0.00</c:formatCode>
                <c:ptCount val="8"/>
                <c:pt idx="0">
                  <c:v>0.12</c:v>
                </c:pt>
                <c:pt idx="1">
                  <c:v>0.22</c:v>
                </c:pt>
                <c:pt idx="2">
                  <c:v>0.37</c:v>
                </c:pt>
                <c:pt idx="3">
                  <c:v>0.5</c:v>
                </c:pt>
                <c:pt idx="4">
                  <c:v>0.7</c:v>
                </c:pt>
                <c:pt idx="5">
                  <c:v>0.97</c:v>
                </c:pt>
                <c:pt idx="6">
                  <c:v>1.2</c:v>
                </c:pt>
                <c:pt idx="7">
                  <c:v>1.33</c:v>
                </c:pt>
              </c:numCache>
            </c:numRef>
          </c:xVal>
          <c:yVal>
            <c:numRef>
              <c:f>'Motor Data'!$C$2601:$C$2608</c:f>
              <c:numCache>
                <c:formatCode>0.0</c:formatCode>
                <c:ptCount val="8"/>
                <c:pt idx="0">
                  <c:v>1.3</c:v>
                </c:pt>
                <c:pt idx="1">
                  <c:v>3.2</c:v>
                </c:pt>
                <c:pt idx="2">
                  <c:v>5.7</c:v>
                </c:pt>
                <c:pt idx="3">
                  <c:v>7.9</c:v>
                </c:pt>
                <c:pt idx="4">
                  <c:v>11.1</c:v>
                </c:pt>
                <c:pt idx="5">
                  <c:v>15</c:v>
                </c:pt>
                <c:pt idx="6">
                  <c:v>17.600000000000001</c:v>
                </c:pt>
                <c:pt idx="7">
                  <c:v>19.399999999999999</c:v>
                </c:pt>
              </c:numCache>
            </c:numRef>
          </c:yVal>
          <c:smooth val="0"/>
        </c:ser>
        <c:dLbls>
          <c:showLegendKey val="0"/>
          <c:showVal val="0"/>
          <c:showCatName val="0"/>
          <c:showSerName val="0"/>
          <c:showPercent val="0"/>
          <c:showBubbleSize val="0"/>
        </c:dLbls>
        <c:axId val="489769328"/>
        <c:axId val="489773640"/>
      </c:scatterChart>
      <c:valAx>
        <c:axId val="489769328"/>
        <c:scaling>
          <c:orientation val="minMax"/>
          <c:max val="1.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73640"/>
        <c:crosses val="autoZero"/>
        <c:crossBetween val="midCat"/>
      </c:valAx>
      <c:valAx>
        <c:axId val="48977364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97693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aseline="0"/>
              <a:t>Racerstar BR1103 10000KV and 8000Kv With Various Props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3"/>
          <c:order val="0"/>
          <c:tx>
            <c:v>10000 Kv Hubsan 3-Blade cut 40mm</c:v>
          </c:tx>
          <c:spPr>
            <a:ln w="19050" cap="rnd">
              <a:solidFill>
                <a:schemeClr val="accent4"/>
              </a:solidFill>
              <a:round/>
            </a:ln>
            <a:effectLst/>
          </c:spPr>
          <c:marker>
            <c:symbol val="circle"/>
            <c:size val="7"/>
            <c:spPr>
              <a:solidFill>
                <a:sysClr val="windowText" lastClr="000000"/>
              </a:solidFill>
              <a:ln w="9525">
                <a:solidFill>
                  <a:schemeClr val="accent4"/>
                </a:solidFill>
              </a:ln>
              <a:effectLst/>
            </c:spPr>
          </c:marker>
          <c:xVal>
            <c:numRef>
              <c:f>'Motor Data'!$B$2155:$B$2164</c:f>
              <c:numCache>
                <c:formatCode>0.00</c:formatCode>
                <c:ptCount val="10"/>
                <c:pt idx="0">
                  <c:v>0.09</c:v>
                </c:pt>
                <c:pt idx="1">
                  <c:v>0.28999999999999998</c:v>
                </c:pt>
                <c:pt idx="2">
                  <c:v>0.54</c:v>
                </c:pt>
                <c:pt idx="3">
                  <c:v>0.91</c:v>
                </c:pt>
                <c:pt idx="4">
                  <c:v>1.38</c:v>
                </c:pt>
                <c:pt idx="5">
                  <c:v>1.86</c:v>
                </c:pt>
                <c:pt idx="6">
                  <c:v>2.2200000000000002</c:v>
                </c:pt>
                <c:pt idx="7">
                  <c:v>2.83</c:v>
                </c:pt>
                <c:pt idx="8">
                  <c:v>3.41</c:v>
                </c:pt>
                <c:pt idx="9">
                  <c:v>4.13</c:v>
                </c:pt>
              </c:numCache>
            </c:numRef>
          </c:xVal>
          <c:yVal>
            <c:numRef>
              <c:f>'Motor Data'!$C$2155:$C$2164</c:f>
              <c:numCache>
                <c:formatCode>0.0</c:formatCode>
                <c:ptCount val="10"/>
                <c:pt idx="0">
                  <c:v>1.2</c:v>
                </c:pt>
                <c:pt idx="1">
                  <c:v>4.5999999999999996</c:v>
                </c:pt>
                <c:pt idx="2">
                  <c:v>8.6</c:v>
                </c:pt>
                <c:pt idx="3">
                  <c:v>14.5</c:v>
                </c:pt>
                <c:pt idx="4">
                  <c:v>22</c:v>
                </c:pt>
                <c:pt idx="5">
                  <c:v>28.9</c:v>
                </c:pt>
                <c:pt idx="6">
                  <c:v>33.4</c:v>
                </c:pt>
                <c:pt idx="7">
                  <c:v>42.3</c:v>
                </c:pt>
                <c:pt idx="8">
                  <c:v>48.3</c:v>
                </c:pt>
                <c:pt idx="9">
                  <c:v>55.2</c:v>
                </c:pt>
              </c:numCache>
            </c:numRef>
          </c:yVal>
          <c:smooth val="0"/>
        </c:ser>
        <c:ser>
          <c:idx val="0"/>
          <c:order val="1"/>
          <c:tx>
            <c:v>10000 Kv Rakon 3-Blade 40mm</c:v>
          </c:tx>
          <c:spPr>
            <a:ln w="19050" cap="rnd">
              <a:solidFill>
                <a:schemeClr val="accent1"/>
              </a:solidFill>
              <a:round/>
            </a:ln>
            <a:effectLst/>
          </c:spPr>
          <c:marker>
            <c:symbol val="circle"/>
            <c:size val="7"/>
            <c:spPr>
              <a:solidFill>
                <a:schemeClr val="accent1"/>
              </a:solidFill>
              <a:ln w="9525">
                <a:solidFill>
                  <a:schemeClr val="accent1"/>
                </a:solidFill>
              </a:ln>
              <a:effectLst/>
            </c:spPr>
          </c:marker>
          <c:xVal>
            <c:numRef>
              <c:f>'Motor Data'!$B$2215:$B$2225</c:f>
              <c:numCache>
                <c:formatCode>0.00</c:formatCode>
                <c:ptCount val="11"/>
                <c:pt idx="0">
                  <c:v>0.1</c:v>
                </c:pt>
                <c:pt idx="1">
                  <c:v>0.21</c:v>
                </c:pt>
                <c:pt idx="2">
                  <c:v>0.31</c:v>
                </c:pt>
                <c:pt idx="3">
                  <c:v>0.56000000000000005</c:v>
                </c:pt>
                <c:pt idx="4">
                  <c:v>0.92</c:v>
                </c:pt>
                <c:pt idx="5">
                  <c:v>1.48</c:v>
                </c:pt>
                <c:pt idx="6">
                  <c:v>2.02</c:v>
                </c:pt>
                <c:pt idx="7">
                  <c:v>2.4700000000000002</c:v>
                </c:pt>
                <c:pt idx="8">
                  <c:v>3.2</c:v>
                </c:pt>
                <c:pt idx="9">
                  <c:v>3.83</c:v>
                </c:pt>
                <c:pt idx="10">
                  <c:v>4.28</c:v>
                </c:pt>
              </c:numCache>
            </c:numRef>
          </c:xVal>
          <c:yVal>
            <c:numRef>
              <c:f>'Motor Data'!$C$2215:$C$2225</c:f>
              <c:numCache>
                <c:formatCode>0.0</c:formatCode>
                <c:ptCount val="11"/>
                <c:pt idx="0">
                  <c:v>1.3</c:v>
                </c:pt>
                <c:pt idx="1">
                  <c:v>2.8</c:v>
                </c:pt>
                <c:pt idx="2">
                  <c:v>4.7</c:v>
                </c:pt>
                <c:pt idx="3">
                  <c:v>8.3000000000000007</c:v>
                </c:pt>
                <c:pt idx="4">
                  <c:v>13.5</c:v>
                </c:pt>
                <c:pt idx="5">
                  <c:v>22</c:v>
                </c:pt>
                <c:pt idx="6">
                  <c:v>29.3</c:v>
                </c:pt>
                <c:pt idx="7">
                  <c:v>34.1</c:v>
                </c:pt>
                <c:pt idx="8">
                  <c:v>42.2</c:v>
                </c:pt>
                <c:pt idx="9">
                  <c:v>47.6</c:v>
                </c:pt>
                <c:pt idx="10">
                  <c:v>52.1</c:v>
                </c:pt>
              </c:numCache>
            </c:numRef>
          </c:yVal>
          <c:smooth val="0"/>
        </c:ser>
        <c:ser>
          <c:idx val="5"/>
          <c:order val="2"/>
          <c:tx>
            <c:v>10000 Kv Racerstar 1535 4-Blade 38mm</c:v>
          </c:tx>
          <c:spPr>
            <a:ln w="19050" cap="rnd">
              <a:solidFill>
                <a:schemeClr val="accent6"/>
              </a:solidFill>
              <a:round/>
            </a:ln>
            <a:effectLst/>
          </c:spPr>
          <c:marker>
            <c:symbol val="circle"/>
            <c:size val="7"/>
            <c:spPr>
              <a:solidFill>
                <a:schemeClr val="accent6"/>
              </a:solidFill>
              <a:ln w="9525">
                <a:solidFill>
                  <a:schemeClr val="accent6"/>
                </a:solidFill>
              </a:ln>
              <a:effectLst/>
            </c:spPr>
          </c:marker>
          <c:xVal>
            <c:numRef>
              <c:f>'Motor Data'!$B$2115:$B$2125</c:f>
              <c:numCache>
                <c:formatCode>0.00</c:formatCode>
                <c:ptCount val="11"/>
                <c:pt idx="0">
                  <c:v>0.16</c:v>
                </c:pt>
                <c:pt idx="1">
                  <c:v>0.28999999999999998</c:v>
                </c:pt>
                <c:pt idx="2">
                  <c:v>0.49</c:v>
                </c:pt>
                <c:pt idx="3">
                  <c:v>0.85</c:v>
                </c:pt>
                <c:pt idx="4">
                  <c:v>1.1599999999999999</c:v>
                </c:pt>
                <c:pt idx="5">
                  <c:v>1.61</c:v>
                </c:pt>
                <c:pt idx="6">
                  <c:v>2.06</c:v>
                </c:pt>
                <c:pt idx="7">
                  <c:v>2.58</c:v>
                </c:pt>
                <c:pt idx="8">
                  <c:v>3.05</c:v>
                </c:pt>
                <c:pt idx="9">
                  <c:v>3.55</c:v>
                </c:pt>
                <c:pt idx="10">
                  <c:v>4.24</c:v>
                </c:pt>
              </c:numCache>
            </c:numRef>
          </c:xVal>
          <c:yVal>
            <c:numRef>
              <c:f>'Motor Data'!$C$2115:$C$2125</c:f>
              <c:numCache>
                <c:formatCode>0.0</c:formatCode>
                <c:ptCount val="11"/>
                <c:pt idx="0">
                  <c:v>2.4</c:v>
                </c:pt>
                <c:pt idx="1">
                  <c:v>4.3</c:v>
                </c:pt>
                <c:pt idx="2">
                  <c:v>7.6</c:v>
                </c:pt>
                <c:pt idx="3">
                  <c:v>12.8</c:v>
                </c:pt>
                <c:pt idx="4">
                  <c:v>17.2</c:v>
                </c:pt>
                <c:pt idx="5">
                  <c:v>23.3</c:v>
                </c:pt>
                <c:pt idx="6">
                  <c:v>29.4</c:v>
                </c:pt>
                <c:pt idx="7">
                  <c:v>35.700000000000003</c:v>
                </c:pt>
                <c:pt idx="8">
                  <c:v>39.799999999999997</c:v>
                </c:pt>
                <c:pt idx="9">
                  <c:v>45</c:v>
                </c:pt>
                <c:pt idx="10">
                  <c:v>51.7</c:v>
                </c:pt>
              </c:numCache>
            </c:numRef>
          </c:yVal>
          <c:smooth val="0"/>
        </c:ser>
        <c:ser>
          <c:idx val="1"/>
          <c:order val="3"/>
          <c:tx>
            <c:v>10000 Kv Furious 2035 cut 39mm</c:v>
          </c:tx>
          <c:spPr>
            <a:ln w="19050" cap="rnd">
              <a:solidFill>
                <a:schemeClr val="accent2"/>
              </a:solidFill>
              <a:round/>
            </a:ln>
            <a:effectLst/>
          </c:spPr>
          <c:marker>
            <c:symbol val="circle"/>
            <c:size val="7"/>
            <c:spPr>
              <a:solidFill>
                <a:schemeClr val="accent2"/>
              </a:solidFill>
              <a:ln w="9525">
                <a:solidFill>
                  <a:schemeClr val="accent2"/>
                </a:solidFill>
              </a:ln>
              <a:effectLst/>
            </c:spPr>
          </c:marker>
          <c:xVal>
            <c:numRef>
              <c:f>'Motor Data'!$B$2195:$B$2205</c:f>
              <c:numCache>
                <c:formatCode>0.00</c:formatCode>
                <c:ptCount val="11"/>
                <c:pt idx="0">
                  <c:v>0.15</c:v>
                </c:pt>
                <c:pt idx="1">
                  <c:v>0.28000000000000003</c:v>
                </c:pt>
                <c:pt idx="2">
                  <c:v>0.55000000000000004</c:v>
                </c:pt>
                <c:pt idx="3">
                  <c:v>0.84</c:v>
                </c:pt>
                <c:pt idx="4">
                  <c:v>1.26</c:v>
                </c:pt>
                <c:pt idx="5">
                  <c:v>2.2999999999999998</c:v>
                </c:pt>
                <c:pt idx="6">
                  <c:v>2.85</c:v>
                </c:pt>
                <c:pt idx="7">
                  <c:v>3.51</c:v>
                </c:pt>
                <c:pt idx="8">
                  <c:v>4.16</c:v>
                </c:pt>
                <c:pt idx="9">
                  <c:v>4.5199999999999996</c:v>
                </c:pt>
                <c:pt idx="10">
                  <c:v>4.8</c:v>
                </c:pt>
              </c:numCache>
            </c:numRef>
          </c:xVal>
          <c:yVal>
            <c:numRef>
              <c:f>'Motor Data'!$C$2195:$C$2205</c:f>
              <c:numCache>
                <c:formatCode>0.0</c:formatCode>
                <c:ptCount val="11"/>
                <c:pt idx="0">
                  <c:v>2.1</c:v>
                </c:pt>
                <c:pt idx="1">
                  <c:v>4.0999999999999996</c:v>
                </c:pt>
                <c:pt idx="2">
                  <c:v>7.8</c:v>
                </c:pt>
                <c:pt idx="3">
                  <c:v>11.5</c:v>
                </c:pt>
                <c:pt idx="4">
                  <c:v>16.7</c:v>
                </c:pt>
                <c:pt idx="5">
                  <c:v>27.7</c:v>
                </c:pt>
                <c:pt idx="6">
                  <c:v>32.299999999999997</c:v>
                </c:pt>
                <c:pt idx="7">
                  <c:v>38.5</c:v>
                </c:pt>
                <c:pt idx="8">
                  <c:v>43.5</c:v>
                </c:pt>
                <c:pt idx="9">
                  <c:v>45.1</c:v>
                </c:pt>
                <c:pt idx="10">
                  <c:v>47.6</c:v>
                </c:pt>
              </c:numCache>
            </c:numRef>
          </c:yVal>
          <c:smooth val="0"/>
        </c:ser>
        <c:ser>
          <c:idx val="10"/>
          <c:order val="4"/>
          <c:tx>
            <c:v>10000 Kv Hubsan 3-Blade cut 35mm</c:v>
          </c:tx>
          <c:spPr>
            <a:ln w="19050" cap="rnd">
              <a:solidFill>
                <a:srgbClr val="1F497D">
                  <a:lumMod val="20000"/>
                  <a:lumOff val="80000"/>
                </a:srgbClr>
              </a:solidFill>
              <a:round/>
            </a:ln>
            <a:effectLst/>
          </c:spPr>
          <c:marker>
            <c:symbol val="circle"/>
            <c:size val="7"/>
            <c:spPr>
              <a:solidFill>
                <a:srgbClr val="EEECE1"/>
              </a:solidFill>
              <a:ln w="9525">
                <a:solidFill>
                  <a:schemeClr val="accent5">
                    <a:lumMod val="60000"/>
                  </a:schemeClr>
                </a:solidFill>
              </a:ln>
              <a:effectLst/>
            </c:spPr>
          </c:marker>
          <c:xVal>
            <c:numRef>
              <c:f>'Motor Data'!$B$2235:$B$2245</c:f>
              <c:numCache>
                <c:formatCode>0.00</c:formatCode>
                <c:ptCount val="11"/>
                <c:pt idx="0">
                  <c:v>0.11</c:v>
                </c:pt>
                <c:pt idx="1">
                  <c:v>0.21</c:v>
                </c:pt>
                <c:pt idx="2">
                  <c:v>0.3</c:v>
                </c:pt>
                <c:pt idx="3">
                  <c:v>0.52</c:v>
                </c:pt>
                <c:pt idx="4">
                  <c:v>0.78</c:v>
                </c:pt>
                <c:pt idx="5">
                  <c:v>1.07</c:v>
                </c:pt>
                <c:pt idx="6">
                  <c:v>1.5</c:v>
                </c:pt>
                <c:pt idx="7">
                  <c:v>1.89</c:v>
                </c:pt>
                <c:pt idx="8">
                  <c:v>2.33</c:v>
                </c:pt>
                <c:pt idx="9">
                  <c:v>2.87</c:v>
                </c:pt>
                <c:pt idx="10">
                  <c:v>3.16</c:v>
                </c:pt>
              </c:numCache>
            </c:numRef>
          </c:xVal>
          <c:yVal>
            <c:numRef>
              <c:f>'Motor Data'!$C$2235:$C$2245</c:f>
              <c:numCache>
                <c:formatCode>0.0</c:formatCode>
                <c:ptCount val="11"/>
                <c:pt idx="0">
                  <c:v>1</c:v>
                </c:pt>
                <c:pt idx="1">
                  <c:v>2.2999999999999998</c:v>
                </c:pt>
                <c:pt idx="2">
                  <c:v>3.5</c:v>
                </c:pt>
                <c:pt idx="3">
                  <c:v>6.8</c:v>
                </c:pt>
                <c:pt idx="4">
                  <c:v>11</c:v>
                </c:pt>
                <c:pt idx="5">
                  <c:v>15.8</c:v>
                </c:pt>
                <c:pt idx="6">
                  <c:v>22.9</c:v>
                </c:pt>
                <c:pt idx="7">
                  <c:v>27.6</c:v>
                </c:pt>
                <c:pt idx="8">
                  <c:v>32.9</c:v>
                </c:pt>
                <c:pt idx="9">
                  <c:v>36.299999999999997</c:v>
                </c:pt>
                <c:pt idx="10">
                  <c:v>38.799999999999997</c:v>
                </c:pt>
              </c:numCache>
            </c:numRef>
          </c:yVal>
          <c:smooth val="0"/>
        </c:ser>
        <c:ser>
          <c:idx val="7"/>
          <c:order val="7"/>
          <c:tx>
            <c:v>8000 Kv Hubsan 3-Blade cut 40mm</c:v>
          </c:tx>
          <c:spPr>
            <a:ln w="19050" cap="rnd">
              <a:solidFill>
                <a:schemeClr val="accent2">
                  <a:lumMod val="60000"/>
                </a:schemeClr>
              </a:solidFill>
              <a:prstDash val="sysDash"/>
              <a:round/>
            </a:ln>
            <a:effectLst/>
          </c:spPr>
          <c:marker>
            <c:symbol val="square"/>
            <c:size val="7"/>
            <c:spPr>
              <a:solidFill>
                <a:sysClr val="windowText" lastClr="000000"/>
              </a:solidFill>
              <a:ln w="9525">
                <a:solidFill>
                  <a:schemeClr val="accent2">
                    <a:lumMod val="60000"/>
                  </a:schemeClr>
                </a:solidFill>
              </a:ln>
              <a:effectLst/>
            </c:spPr>
          </c:marker>
          <c:xVal>
            <c:numRef>
              <c:f>'Motor Data'!$B$1228:$B$1236</c:f>
              <c:numCache>
                <c:formatCode>0.00</c:formatCode>
                <c:ptCount val="9"/>
                <c:pt idx="0">
                  <c:v>0.09</c:v>
                </c:pt>
                <c:pt idx="1">
                  <c:v>0.26</c:v>
                </c:pt>
                <c:pt idx="2">
                  <c:v>0.41</c:v>
                </c:pt>
                <c:pt idx="3">
                  <c:v>0.66</c:v>
                </c:pt>
                <c:pt idx="4">
                  <c:v>1</c:v>
                </c:pt>
                <c:pt idx="5">
                  <c:v>1.56</c:v>
                </c:pt>
                <c:pt idx="6">
                  <c:v>1.95</c:v>
                </c:pt>
                <c:pt idx="7">
                  <c:v>2.3199999999999998</c:v>
                </c:pt>
                <c:pt idx="8">
                  <c:v>2.5</c:v>
                </c:pt>
              </c:numCache>
            </c:numRef>
          </c:xVal>
          <c:yVal>
            <c:numRef>
              <c:f>'Motor Data'!$C$1228:$C$1236</c:f>
              <c:numCache>
                <c:formatCode>0.0</c:formatCode>
                <c:ptCount val="9"/>
                <c:pt idx="0">
                  <c:v>1.8</c:v>
                </c:pt>
                <c:pt idx="1">
                  <c:v>6.2</c:v>
                </c:pt>
                <c:pt idx="2">
                  <c:v>9.6</c:v>
                </c:pt>
                <c:pt idx="3">
                  <c:v>14.8</c:v>
                </c:pt>
                <c:pt idx="4">
                  <c:v>21.5</c:v>
                </c:pt>
                <c:pt idx="5">
                  <c:v>30.5</c:v>
                </c:pt>
                <c:pt idx="6">
                  <c:v>36.299999999999997</c:v>
                </c:pt>
                <c:pt idx="7">
                  <c:v>39.9</c:v>
                </c:pt>
                <c:pt idx="8">
                  <c:v>42.7</c:v>
                </c:pt>
              </c:numCache>
            </c:numRef>
          </c:yVal>
          <c:smooth val="0"/>
        </c:ser>
        <c:ser>
          <c:idx val="6"/>
          <c:order val="8"/>
          <c:tx>
            <c:v>8000 Kv Rakon 3-Blade 40mm</c:v>
          </c:tx>
          <c:spPr>
            <a:ln w="19050" cap="rnd">
              <a:solidFill>
                <a:srgbClr val="4F81BD"/>
              </a:solidFill>
              <a:prstDash val="sysDash"/>
              <a:round/>
            </a:ln>
            <a:effectLst/>
          </c:spPr>
          <c:marker>
            <c:symbol val="square"/>
            <c:size val="7"/>
            <c:spPr>
              <a:solidFill>
                <a:srgbClr val="4F81BD"/>
              </a:solidFill>
              <a:ln w="9525">
                <a:solidFill>
                  <a:srgbClr val="F79646">
                    <a:lumMod val="75000"/>
                  </a:srgbClr>
                </a:solidFill>
              </a:ln>
              <a:effectLst/>
            </c:spPr>
          </c:marker>
          <c:xVal>
            <c:numRef>
              <c:f>'Motor Data'!$B$1288:$B$1297</c:f>
              <c:numCache>
                <c:formatCode>0.00</c:formatCode>
                <c:ptCount val="10"/>
                <c:pt idx="0">
                  <c:v>0.1</c:v>
                </c:pt>
                <c:pt idx="1">
                  <c:v>0.19</c:v>
                </c:pt>
                <c:pt idx="2">
                  <c:v>0.34</c:v>
                </c:pt>
                <c:pt idx="3">
                  <c:v>0.49</c:v>
                </c:pt>
                <c:pt idx="4">
                  <c:v>0.67</c:v>
                </c:pt>
                <c:pt idx="5">
                  <c:v>1.03</c:v>
                </c:pt>
                <c:pt idx="6">
                  <c:v>1.33</c:v>
                </c:pt>
                <c:pt idx="7">
                  <c:v>1.85</c:v>
                </c:pt>
                <c:pt idx="8">
                  <c:v>2.3199999999999998</c:v>
                </c:pt>
                <c:pt idx="9">
                  <c:v>2.59</c:v>
                </c:pt>
              </c:numCache>
            </c:numRef>
          </c:xVal>
          <c:yVal>
            <c:numRef>
              <c:f>'Motor Data'!$C$1288:$C$1297</c:f>
              <c:numCache>
                <c:formatCode>0.0</c:formatCode>
                <c:ptCount val="10"/>
                <c:pt idx="0">
                  <c:v>1.8</c:v>
                </c:pt>
                <c:pt idx="1">
                  <c:v>4</c:v>
                </c:pt>
                <c:pt idx="2">
                  <c:v>7.5</c:v>
                </c:pt>
                <c:pt idx="3">
                  <c:v>10.8</c:v>
                </c:pt>
                <c:pt idx="4">
                  <c:v>14.8</c:v>
                </c:pt>
                <c:pt idx="5">
                  <c:v>21.7</c:v>
                </c:pt>
                <c:pt idx="6">
                  <c:v>25.7</c:v>
                </c:pt>
                <c:pt idx="7">
                  <c:v>33.5</c:v>
                </c:pt>
                <c:pt idx="8">
                  <c:v>39.200000000000003</c:v>
                </c:pt>
                <c:pt idx="9">
                  <c:v>42.5</c:v>
                </c:pt>
              </c:numCache>
            </c:numRef>
          </c:yVal>
          <c:smooth val="0"/>
        </c:ser>
        <c:ser>
          <c:idx val="8"/>
          <c:order val="9"/>
          <c:tx>
            <c:v>8000 Kv Racerstar 1535 4-Blade 38mm</c:v>
          </c:tx>
          <c:spPr>
            <a:ln w="19050" cap="rnd">
              <a:solidFill>
                <a:schemeClr val="accent3">
                  <a:lumMod val="60000"/>
                </a:schemeClr>
              </a:solidFill>
              <a:prstDash val="sysDash"/>
              <a:round/>
            </a:ln>
            <a:effectLst/>
          </c:spPr>
          <c:marker>
            <c:symbol val="square"/>
            <c:size val="7"/>
            <c:spPr>
              <a:solidFill>
                <a:srgbClr val="F79646"/>
              </a:solidFill>
              <a:ln w="9525">
                <a:solidFill>
                  <a:schemeClr val="accent3">
                    <a:lumMod val="60000"/>
                  </a:schemeClr>
                </a:solidFill>
              </a:ln>
              <a:effectLst/>
            </c:spPr>
          </c:marker>
          <c:xVal>
            <c:numRef>
              <c:f>'Motor Data'!$B$1308:$B$1317</c:f>
              <c:numCache>
                <c:formatCode>0.00</c:formatCode>
                <c:ptCount val="10"/>
                <c:pt idx="0">
                  <c:v>0.12</c:v>
                </c:pt>
                <c:pt idx="1">
                  <c:v>0.22</c:v>
                </c:pt>
                <c:pt idx="2">
                  <c:v>0.33</c:v>
                </c:pt>
                <c:pt idx="3">
                  <c:v>0.56000000000000005</c:v>
                </c:pt>
                <c:pt idx="4">
                  <c:v>0.76</c:v>
                </c:pt>
                <c:pt idx="5">
                  <c:v>1.03</c:v>
                </c:pt>
                <c:pt idx="6">
                  <c:v>1.39</c:v>
                </c:pt>
                <c:pt idx="7">
                  <c:v>1.76</c:v>
                </c:pt>
                <c:pt idx="8">
                  <c:v>2.19</c:v>
                </c:pt>
                <c:pt idx="9">
                  <c:v>2.61</c:v>
                </c:pt>
              </c:numCache>
            </c:numRef>
          </c:xVal>
          <c:yVal>
            <c:numRef>
              <c:f>'Motor Data'!$C$1308:$C$1317</c:f>
              <c:numCache>
                <c:formatCode>0.0</c:formatCode>
                <c:ptCount val="10"/>
                <c:pt idx="0">
                  <c:v>2.2000000000000002</c:v>
                </c:pt>
                <c:pt idx="1">
                  <c:v>4.7</c:v>
                </c:pt>
                <c:pt idx="2">
                  <c:v>7</c:v>
                </c:pt>
                <c:pt idx="3">
                  <c:v>11.7</c:v>
                </c:pt>
                <c:pt idx="4">
                  <c:v>15.5</c:v>
                </c:pt>
                <c:pt idx="5">
                  <c:v>20.5</c:v>
                </c:pt>
                <c:pt idx="6">
                  <c:v>25.6</c:v>
                </c:pt>
                <c:pt idx="7">
                  <c:v>31</c:v>
                </c:pt>
                <c:pt idx="8">
                  <c:v>36</c:v>
                </c:pt>
                <c:pt idx="9">
                  <c:v>40.5</c:v>
                </c:pt>
              </c:numCache>
            </c:numRef>
          </c:yVal>
          <c:smooth val="0"/>
        </c:ser>
        <c:ser>
          <c:idx val="9"/>
          <c:order val="10"/>
          <c:tx>
            <c:v>8000 Kv Furious 2035 4-Blade cut 39mm</c:v>
          </c:tx>
          <c:spPr>
            <a:ln w="19050" cap="rnd">
              <a:solidFill>
                <a:srgbClr val="C0504D"/>
              </a:solidFill>
              <a:prstDash val="sysDash"/>
              <a:round/>
            </a:ln>
            <a:effectLst/>
          </c:spPr>
          <c:marker>
            <c:symbol val="square"/>
            <c:size val="7"/>
            <c:spPr>
              <a:solidFill>
                <a:srgbClr val="C0504D"/>
              </a:solidFill>
              <a:ln w="9525">
                <a:solidFill>
                  <a:schemeClr val="accent4">
                    <a:lumMod val="60000"/>
                  </a:schemeClr>
                </a:solidFill>
              </a:ln>
              <a:effectLst/>
            </c:spPr>
          </c:marker>
          <c:xVal>
            <c:numRef>
              <c:f>'Motor Data'!$B$1328:$B$1337</c:f>
              <c:numCache>
                <c:formatCode>0.00</c:formatCode>
                <c:ptCount val="10"/>
                <c:pt idx="0">
                  <c:v>0.12</c:v>
                </c:pt>
                <c:pt idx="1">
                  <c:v>0.25</c:v>
                </c:pt>
                <c:pt idx="2">
                  <c:v>0.37</c:v>
                </c:pt>
                <c:pt idx="3">
                  <c:v>0.6</c:v>
                </c:pt>
                <c:pt idx="4">
                  <c:v>0.82</c:v>
                </c:pt>
                <c:pt idx="5">
                  <c:v>1.08</c:v>
                </c:pt>
                <c:pt idx="6">
                  <c:v>1.51</c:v>
                </c:pt>
                <c:pt idx="7">
                  <c:v>2.0099999999999998</c:v>
                </c:pt>
                <c:pt idx="8">
                  <c:v>2.5</c:v>
                </c:pt>
                <c:pt idx="9">
                  <c:v>3.08</c:v>
                </c:pt>
              </c:numCache>
            </c:numRef>
          </c:xVal>
          <c:yVal>
            <c:numRef>
              <c:f>'Motor Data'!$C$1328:$C$1337</c:f>
              <c:numCache>
                <c:formatCode>0.0</c:formatCode>
                <c:ptCount val="10"/>
                <c:pt idx="0">
                  <c:v>2.2999999999999998</c:v>
                </c:pt>
                <c:pt idx="1">
                  <c:v>5.6</c:v>
                </c:pt>
                <c:pt idx="2">
                  <c:v>8.1</c:v>
                </c:pt>
                <c:pt idx="3">
                  <c:v>12.2</c:v>
                </c:pt>
                <c:pt idx="4">
                  <c:v>15.8</c:v>
                </c:pt>
                <c:pt idx="5">
                  <c:v>19.3</c:v>
                </c:pt>
                <c:pt idx="6">
                  <c:v>25.4</c:v>
                </c:pt>
                <c:pt idx="7">
                  <c:v>30.9</c:v>
                </c:pt>
                <c:pt idx="8">
                  <c:v>35.799999999999997</c:v>
                </c:pt>
                <c:pt idx="9">
                  <c:v>40.9</c:v>
                </c:pt>
              </c:numCache>
            </c:numRef>
          </c:yVal>
          <c:smooth val="0"/>
        </c:ser>
        <c:dLbls>
          <c:showLegendKey val="0"/>
          <c:showVal val="0"/>
          <c:showCatName val="0"/>
          <c:showSerName val="0"/>
          <c:showPercent val="0"/>
          <c:showBubbleSize val="0"/>
        </c:dLbls>
        <c:axId val="486211968"/>
        <c:axId val="486212360"/>
        <c:extLst>
          <c:ext xmlns:c15="http://schemas.microsoft.com/office/drawing/2012/chart" uri="{02D57815-91ED-43cb-92C2-25804820EDAC}">
            <c15:filteredScatterSeries>
              <c15:ser>
                <c:idx val="2"/>
                <c:order val="5"/>
                <c:tx>
                  <c:v>Furious FPV 45mm 2-Blade cut 40mm</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extLst>
                      <c:ext uri="{02D57815-91ED-43cb-92C2-25804820EDAC}">
                        <c15:formulaRef>
                          <c15:sqref>'Motor Data'!$B$2175:$B$2184</c15:sqref>
                        </c15:formulaRef>
                      </c:ext>
                    </c:extLst>
                    <c:numCache>
                      <c:formatCode>0.00</c:formatCode>
                      <c:ptCount val="10"/>
                      <c:pt idx="0">
                        <c:v>0.11</c:v>
                      </c:pt>
                      <c:pt idx="1">
                        <c:v>0.21</c:v>
                      </c:pt>
                      <c:pt idx="2">
                        <c:v>0.36</c:v>
                      </c:pt>
                      <c:pt idx="3">
                        <c:v>0.54</c:v>
                      </c:pt>
                      <c:pt idx="4">
                        <c:v>1</c:v>
                      </c:pt>
                      <c:pt idx="5">
                        <c:v>1.54</c:v>
                      </c:pt>
                      <c:pt idx="6">
                        <c:v>1.99</c:v>
                      </c:pt>
                      <c:pt idx="7">
                        <c:v>2.56</c:v>
                      </c:pt>
                      <c:pt idx="8">
                        <c:v>3.1</c:v>
                      </c:pt>
                      <c:pt idx="9">
                        <c:v>3.35</c:v>
                      </c:pt>
                    </c:numCache>
                  </c:numRef>
                </c:xVal>
                <c:yVal>
                  <c:numRef>
                    <c:extLst>
                      <c:ext uri="{02D57815-91ED-43cb-92C2-25804820EDAC}">
                        <c15:formulaRef>
                          <c15:sqref>'Motor Data'!$C$2175:$C$2184</c15:sqref>
                        </c15:formulaRef>
                      </c:ext>
                    </c:extLst>
                    <c:numCache>
                      <c:formatCode>0.0</c:formatCode>
                      <c:ptCount val="10"/>
                      <c:pt idx="0">
                        <c:v>1</c:v>
                      </c:pt>
                      <c:pt idx="1">
                        <c:v>2.5</c:v>
                      </c:pt>
                      <c:pt idx="2">
                        <c:v>4.8</c:v>
                      </c:pt>
                      <c:pt idx="3">
                        <c:v>7.6</c:v>
                      </c:pt>
                      <c:pt idx="4">
                        <c:v>15.2</c:v>
                      </c:pt>
                      <c:pt idx="5">
                        <c:v>23.7</c:v>
                      </c:pt>
                      <c:pt idx="6">
                        <c:v>29.3</c:v>
                      </c:pt>
                      <c:pt idx="7">
                        <c:v>37.5</c:v>
                      </c:pt>
                      <c:pt idx="8">
                        <c:v>44.8</c:v>
                      </c:pt>
                      <c:pt idx="9">
                        <c:v>46.7</c:v>
                      </c:pt>
                    </c:numCache>
                  </c:numRef>
                </c:yVal>
                <c:smooth val="0"/>
              </c15:ser>
            </c15:filteredScatterSeries>
            <c15:filteredScatterSeries>
              <c15:ser>
                <c:idx val="4"/>
                <c:order val="6"/>
                <c:tx>
                  <c:v>HQProp 3030 2-Blade cut 40mm</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'Motor Data'!$B$2135:$B$2145</c15:sqref>
                        </c15:formulaRef>
                      </c:ext>
                    </c:extLst>
                    <c:numCache>
                      <c:formatCode>0.00</c:formatCode>
                      <c:ptCount val="11"/>
                      <c:pt idx="0">
                        <c:v>0.06</c:v>
                      </c:pt>
                      <c:pt idx="1">
                        <c:v>0.17</c:v>
                      </c:pt>
                      <c:pt idx="2">
                        <c:v>0.3</c:v>
                      </c:pt>
                      <c:pt idx="3">
                        <c:v>0.63</c:v>
                      </c:pt>
                      <c:pt idx="4">
                        <c:v>1.03</c:v>
                      </c:pt>
                      <c:pt idx="5">
                        <c:v>1.51</c:v>
                      </c:pt>
                      <c:pt idx="6">
                        <c:v>2.14</c:v>
                      </c:pt>
                      <c:pt idx="7">
                        <c:v>2.76</c:v>
                      </c:pt>
                      <c:pt idx="8">
                        <c:v>3.32</c:v>
                      </c:pt>
                      <c:pt idx="9">
                        <c:v>3.9</c:v>
                      </c:pt>
                      <c:pt idx="10">
                        <c:v>4.5999999999999996</c:v>
                      </c:pt>
                    </c:numCache>
                  </c:numRef>
                </c:xVal>
                <c:yVal>
                  <c:numRef>
                    <c:extLst xmlns:c15="http://schemas.microsoft.com/office/drawing/2012/chart">
                      <c:ext xmlns:c15="http://schemas.microsoft.com/office/drawing/2012/chart" uri="{02D57815-91ED-43cb-92C2-25804820EDAC}">
                        <c15:formulaRef>
                          <c15:sqref>'Motor Data'!$C$2135:$C$2145</c15:sqref>
                        </c15:formulaRef>
                      </c:ext>
                    </c:extLst>
                    <c:numCache>
                      <c:formatCode>0.0</c:formatCode>
                      <c:ptCount val="11"/>
                      <c:pt idx="0">
                        <c:v>1</c:v>
                      </c:pt>
                      <c:pt idx="1">
                        <c:v>2.8</c:v>
                      </c:pt>
                      <c:pt idx="2">
                        <c:v>4.9000000000000004</c:v>
                      </c:pt>
                      <c:pt idx="3">
                        <c:v>9.5</c:v>
                      </c:pt>
                      <c:pt idx="4">
                        <c:v>14.9</c:v>
                      </c:pt>
                      <c:pt idx="5">
                        <c:v>20.8</c:v>
                      </c:pt>
                      <c:pt idx="6">
                        <c:v>28.5</c:v>
                      </c:pt>
                      <c:pt idx="7">
                        <c:v>34.5</c:v>
                      </c:pt>
                      <c:pt idx="8">
                        <c:v>40.6</c:v>
                      </c:pt>
                      <c:pt idx="9">
                        <c:v>45.8</c:v>
                      </c:pt>
                      <c:pt idx="10">
                        <c:v>50.7</c:v>
                      </c:pt>
                    </c:numCache>
                  </c:numRef>
                </c:yVal>
                <c:smooth val="0"/>
              </c15:ser>
            </c15:filteredScatterSeries>
          </c:ext>
        </c:extLst>
      </c:scatterChart>
      <c:valAx>
        <c:axId val="486211968"/>
        <c:scaling>
          <c:orientation val="minMax"/>
          <c:max val="1.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Current, amps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86212360"/>
        <c:crosses val="autoZero"/>
        <c:crossBetween val="midCat"/>
      </c:valAx>
      <c:valAx>
        <c:axId val="486212360"/>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Thrust, grams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862119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aseline="0"/>
              <a:t>Racerstar BR1103 10000KV and 8000Kv With Various Props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3"/>
          <c:order val="0"/>
          <c:tx>
            <c:v>10000 Kv Hubsan 3-Blade cut 40mm</c:v>
          </c:tx>
          <c:spPr>
            <a:ln w="19050" cap="rnd">
              <a:solidFill>
                <a:schemeClr val="accent4"/>
              </a:solidFill>
              <a:round/>
            </a:ln>
            <a:effectLst/>
          </c:spPr>
          <c:marker>
            <c:symbol val="circle"/>
            <c:size val="7"/>
            <c:spPr>
              <a:solidFill>
                <a:sysClr val="windowText" lastClr="000000"/>
              </a:solidFill>
              <a:ln w="9525">
                <a:solidFill>
                  <a:schemeClr val="accent4"/>
                </a:solidFill>
              </a:ln>
              <a:effectLst/>
            </c:spPr>
          </c:marker>
          <c:xVal>
            <c:numRef>
              <c:f>'Motor Data'!$B$2155:$B$2164</c:f>
              <c:numCache>
                <c:formatCode>0.00</c:formatCode>
                <c:ptCount val="10"/>
                <c:pt idx="0">
                  <c:v>0.09</c:v>
                </c:pt>
                <c:pt idx="1">
                  <c:v>0.28999999999999998</c:v>
                </c:pt>
                <c:pt idx="2">
                  <c:v>0.54</c:v>
                </c:pt>
                <c:pt idx="3">
                  <c:v>0.91</c:v>
                </c:pt>
                <c:pt idx="4">
                  <c:v>1.38</c:v>
                </c:pt>
                <c:pt idx="5">
                  <c:v>1.86</c:v>
                </c:pt>
                <c:pt idx="6">
                  <c:v>2.2200000000000002</c:v>
                </c:pt>
                <c:pt idx="7">
                  <c:v>2.83</c:v>
                </c:pt>
                <c:pt idx="8">
                  <c:v>3.41</c:v>
                </c:pt>
                <c:pt idx="9">
                  <c:v>4.13</c:v>
                </c:pt>
              </c:numCache>
            </c:numRef>
          </c:xVal>
          <c:yVal>
            <c:numRef>
              <c:f>'Motor Data'!$C$2155:$C$2164</c:f>
              <c:numCache>
                <c:formatCode>0.0</c:formatCode>
                <c:ptCount val="10"/>
                <c:pt idx="0">
                  <c:v>1.2</c:v>
                </c:pt>
                <c:pt idx="1">
                  <c:v>4.5999999999999996</c:v>
                </c:pt>
                <c:pt idx="2">
                  <c:v>8.6</c:v>
                </c:pt>
                <c:pt idx="3">
                  <c:v>14.5</c:v>
                </c:pt>
                <c:pt idx="4">
                  <c:v>22</c:v>
                </c:pt>
                <c:pt idx="5">
                  <c:v>28.9</c:v>
                </c:pt>
                <c:pt idx="6">
                  <c:v>33.4</c:v>
                </c:pt>
                <c:pt idx="7">
                  <c:v>42.3</c:v>
                </c:pt>
                <c:pt idx="8">
                  <c:v>48.3</c:v>
                </c:pt>
                <c:pt idx="9">
                  <c:v>55.2</c:v>
                </c:pt>
              </c:numCache>
            </c:numRef>
          </c:yVal>
          <c:smooth val="0"/>
        </c:ser>
        <c:ser>
          <c:idx val="10"/>
          <c:order val="4"/>
          <c:tx>
            <c:v>10000 Kv Hubsan 3-Blade cut 35mm</c:v>
          </c:tx>
          <c:spPr>
            <a:ln w="19050" cap="rnd">
              <a:solidFill>
                <a:srgbClr val="1F497D">
                  <a:lumMod val="20000"/>
                  <a:lumOff val="80000"/>
                </a:srgbClr>
              </a:solidFill>
              <a:round/>
            </a:ln>
            <a:effectLst/>
          </c:spPr>
          <c:marker>
            <c:symbol val="circle"/>
            <c:size val="7"/>
            <c:spPr>
              <a:solidFill>
                <a:srgbClr val="EEECE1"/>
              </a:solidFill>
              <a:ln w="9525">
                <a:solidFill>
                  <a:schemeClr val="accent5">
                    <a:lumMod val="60000"/>
                  </a:schemeClr>
                </a:solidFill>
              </a:ln>
              <a:effectLst/>
            </c:spPr>
          </c:marker>
          <c:xVal>
            <c:numRef>
              <c:f>'Motor Data'!$B$2235:$B$2245</c:f>
              <c:numCache>
                <c:formatCode>0.00</c:formatCode>
                <c:ptCount val="11"/>
                <c:pt idx="0">
                  <c:v>0.11</c:v>
                </c:pt>
                <c:pt idx="1">
                  <c:v>0.21</c:v>
                </c:pt>
                <c:pt idx="2">
                  <c:v>0.3</c:v>
                </c:pt>
                <c:pt idx="3">
                  <c:v>0.52</c:v>
                </c:pt>
                <c:pt idx="4">
                  <c:v>0.78</c:v>
                </c:pt>
                <c:pt idx="5">
                  <c:v>1.07</c:v>
                </c:pt>
                <c:pt idx="6">
                  <c:v>1.5</c:v>
                </c:pt>
                <c:pt idx="7">
                  <c:v>1.89</c:v>
                </c:pt>
                <c:pt idx="8">
                  <c:v>2.33</c:v>
                </c:pt>
                <c:pt idx="9">
                  <c:v>2.87</c:v>
                </c:pt>
                <c:pt idx="10">
                  <c:v>3.16</c:v>
                </c:pt>
              </c:numCache>
            </c:numRef>
          </c:xVal>
          <c:yVal>
            <c:numRef>
              <c:f>'Motor Data'!$C$2235:$C$2245</c:f>
              <c:numCache>
                <c:formatCode>0.0</c:formatCode>
                <c:ptCount val="11"/>
                <c:pt idx="0">
                  <c:v>1</c:v>
                </c:pt>
                <c:pt idx="1">
                  <c:v>2.2999999999999998</c:v>
                </c:pt>
                <c:pt idx="2">
                  <c:v>3.5</c:v>
                </c:pt>
                <c:pt idx="3">
                  <c:v>6.8</c:v>
                </c:pt>
                <c:pt idx="4">
                  <c:v>11</c:v>
                </c:pt>
                <c:pt idx="5">
                  <c:v>15.8</c:v>
                </c:pt>
                <c:pt idx="6">
                  <c:v>22.9</c:v>
                </c:pt>
                <c:pt idx="7">
                  <c:v>27.6</c:v>
                </c:pt>
                <c:pt idx="8">
                  <c:v>32.9</c:v>
                </c:pt>
                <c:pt idx="9">
                  <c:v>36.299999999999997</c:v>
                </c:pt>
                <c:pt idx="10">
                  <c:v>38.799999999999997</c:v>
                </c:pt>
              </c:numCache>
            </c:numRef>
          </c:yVal>
          <c:smooth val="0"/>
        </c:ser>
        <c:ser>
          <c:idx val="7"/>
          <c:order val="7"/>
          <c:tx>
            <c:v>8000 Kv Hubsan 3-Blade cut 40mm</c:v>
          </c:tx>
          <c:spPr>
            <a:ln w="19050" cap="rnd">
              <a:solidFill>
                <a:schemeClr val="accent2">
                  <a:lumMod val="60000"/>
                </a:schemeClr>
              </a:solidFill>
              <a:prstDash val="sysDash"/>
              <a:round/>
            </a:ln>
            <a:effectLst/>
          </c:spPr>
          <c:marker>
            <c:symbol val="square"/>
            <c:size val="7"/>
            <c:spPr>
              <a:solidFill>
                <a:sysClr val="windowText" lastClr="000000"/>
              </a:solidFill>
              <a:ln w="9525">
                <a:solidFill>
                  <a:schemeClr val="accent2">
                    <a:lumMod val="60000"/>
                  </a:schemeClr>
                </a:solidFill>
              </a:ln>
              <a:effectLst/>
            </c:spPr>
          </c:marker>
          <c:xVal>
            <c:numRef>
              <c:f>'Motor Data'!$B$1228:$B$1236</c:f>
              <c:numCache>
                <c:formatCode>0.00</c:formatCode>
                <c:ptCount val="9"/>
                <c:pt idx="0">
                  <c:v>0.09</c:v>
                </c:pt>
                <c:pt idx="1">
                  <c:v>0.26</c:v>
                </c:pt>
                <c:pt idx="2">
                  <c:v>0.41</c:v>
                </c:pt>
                <c:pt idx="3">
                  <c:v>0.66</c:v>
                </c:pt>
                <c:pt idx="4">
                  <c:v>1</c:v>
                </c:pt>
                <c:pt idx="5">
                  <c:v>1.56</c:v>
                </c:pt>
                <c:pt idx="6">
                  <c:v>1.95</c:v>
                </c:pt>
                <c:pt idx="7">
                  <c:v>2.3199999999999998</c:v>
                </c:pt>
                <c:pt idx="8">
                  <c:v>2.5</c:v>
                </c:pt>
              </c:numCache>
            </c:numRef>
          </c:xVal>
          <c:yVal>
            <c:numRef>
              <c:f>'Motor Data'!$C$1228:$C$1236</c:f>
              <c:numCache>
                <c:formatCode>0.0</c:formatCode>
                <c:ptCount val="9"/>
                <c:pt idx="0">
                  <c:v>1.8</c:v>
                </c:pt>
                <c:pt idx="1">
                  <c:v>6.2</c:v>
                </c:pt>
                <c:pt idx="2">
                  <c:v>9.6</c:v>
                </c:pt>
                <c:pt idx="3">
                  <c:v>14.8</c:v>
                </c:pt>
                <c:pt idx="4">
                  <c:v>21.5</c:v>
                </c:pt>
                <c:pt idx="5">
                  <c:v>30.5</c:v>
                </c:pt>
                <c:pt idx="6">
                  <c:v>36.299999999999997</c:v>
                </c:pt>
                <c:pt idx="7">
                  <c:v>39.9</c:v>
                </c:pt>
                <c:pt idx="8">
                  <c:v>42.7</c:v>
                </c:pt>
              </c:numCache>
            </c:numRef>
          </c:yVal>
          <c:smooth val="0"/>
        </c:ser>
        <c:dLbls>
          <c:showLegendKey val="0"/>
          <c:showVal val="0"/>
          <c:showCatName val="0"/>
          <c:showSerName val="0"/>
          <c:showPercent val="0"/>
          <c:showBubbleSize val="0"/>
        </c:dLbls>
        <c:axId val="486213144"/>
        <c:axId val="486213536"/>
        <c:extLst>
          <c:ext xmlns:c15="http://schemas.microsoft.com/office/drawing/2012/chart" uri="{02D57815-91ED-43cb-92C2-25804820EDAC}">
            <c15:filteredScatterSeries>
              <c15:ser>
                <c:idx val="0"/>
                <c:order val="1"/>
                <c:tx>
                  <c:v>10000 Kv Rakon 3-Blade 40mm</c:v>
                </c:tx>
                <c:spPr>
                  <a:ln w="19050" cap="rnd">
                    <a:solidFill>
                      <a:schemeClr val="accent1"/>
                    </a:solidFill>
                    <a:round/>
                  </a:ln>
                  <a:effectLst/>
                </c:spPr>
                <c:marker>
                  <c:symbol val="circle"/>
                  <c:size val="7"/>
                  <c:spPr>
                    <a:solidFill>
                      <a:schemeClr val="accent1"/>
                    </a:solidFill>
                    <a:ln w="9525">
                      <a:solidFill>
                        <a:schemeClr val="accent1"/>
                      </a:solidFill>
                    </a:ln>
                    <a:effectLst/>
                  </c:spPr>
                </c:marker>
                <c:xVal>
                  <c:numRef>
                    <c:extLst>
                      <c:ext uri="{02D57815-91ED-43cb-92C2-25804820EDAC}">
                        <c15:formulaRef>
                          <c15:sqref>'Motor Data'!$B$2215:$B$2225</c15:sqref>
                        </c15:formulaRef>
                      </c:ext>
                    </c:extLst>
                    <c:numCache>
                      <c:formatCode>0.00</c:formatCode>
                      <c:ptCount val="11"/>
                      <c:pt idx="0">
                        <c:v>0.1</c:v>
                      </c:pt>
                      <c:pt idx="1">
                        <c:v>0.21</c:v>
                      </c:pt>
                      <c:pt idx="2">
                        <c:v>0.31</c:v>
                      </c:pt>
                      <c:pt idx="3">
                        <c:v>0.56000000000000005</c:v>
                      </c:pt>
                      <c:pt idx="4">
                        <c:v>0.92</c:v>
                      </c:pt>
                      <c:pt idx="5">
                        <c:v>1.48</c:v>
                      </c:pt>
                      <c:pt idx="6">
                        <c:v>2.02</c:v>
                      </c:pt>
                      <c:pt idx="7">
                        <c:v>2.4700000000000002</c:v>
                      </c:pt>
                      <c:pt idx="8">
                        <c:v>3.2</c:v>
                      </c:pt>
                      <c:pt idx="9">
                        <c:v>3.83</c:v>
                      </c:pt>
                      <c:pt idx="10">
                        <c:v>4.28</c:v>
                      </c:pt>
                    </c:numCache>
                  </c:numRef>
                </c:xVal>
                <c:yVal>
                  <c:numRef>
                    <c:extLst>
                      <c:ext uri="{02D57815-91ED-43cb-92C2-25804820EDAC}">
                        <c15:formulaRef>
                          <c15:sqref>'Motor Data'!$C$2215:$C$2225</c15:sqref>
                        </c15:formulaRef>
                      </c:ext>
                    </c:extLst>
                    <c:numCache>
                      <c:formatCode>0.0</c:formatCode>
                      <c:ptCount val="11"/>
                      <c:pt idx="0">
                        <c:v>1.3</c:v>
                      </c:pt>
                      <c:pt idx="1">
                        <c:v>2.8</c:v>
                      </c:pt>
                      <c:pt idx="2">
                        <c:v>4.7</c:v>
                      </c:pt>
                      <c:pt idx="3">
                        <c:v>8.3000000000000007</c:v>
                      </c:pt>
                      <c:pt idx="4">
                        <c:v>13.5</c:v>
                      </c:pt>
                      <c:pt idx="5">
                        <c:v>22</c:v>
                      </c:pt>
                      <c:pt idx="6">
                        <c:v>29.3</c:v>
                      </c:pt>
                      <c:pt idx="7">
                        <c:v>34.1</c:v>
                      </c:pt>
                      <c:pt idx="8">
                        <c:v>42.2</c:v>
                      </c:pt>
                      <c:pt idx="9">
                        <c:v>47.6</c:v>
                      </c:pt>
                      <c:pt idx="10">
                        <c:v>52.1</c:v>
                      </c:pt>
                    </c:numCache>
                  </c:numRef>
                </c:yVal>
                <c:smooth val="0"/>
              </c15:ser>
            </c15:filteredScatterSeries>
            <c15:filteredScatterSeries>
              <c15:ser>
                <c:idx val="5"/>
                <c:order val="2"/>
                <c:tx>
                  <c:v>10000 Kv Racerstar 1535 4-Blade 38mm</c:v>
                </c:tx>
                <c:spPr>
                  <a:ln w="19050" cap="rnd">
                    <a:solidFill>
                      <a:schemeClr val="accent6"/>
                    </a:solidFill>
                    <a:round/>
                  </a:ln>
                  <a:effectLst/>
                </c:spPr>
                <c:marker>
                  <c:symbol val="circle"/>
                  <c:size val="7"/>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'Motor Data'!$B$2115:$B$2125</c15:sqref>
                        </c15:formulaRef>
                      </c:ext>
                    </c:extLst>
                    <c:numCache>
                      <c:formatCode>0.00</c:formatCode>
                      <c:ptCount val="11"/>
                      <c:pt idx="0">
                        <c:v>0.16</c:v>
                      </c:pt>
                      <c:pt idx="1">
                        <c:v>0.28999999999999998</c:v>
                      </c:pt>
                      <c:pt idx="2">
                        <c:v>0.49</c:v>
                      </c:pt>
                      <c:pt idx="3">
                        <c:v>0.85</c:v>
                      </c:pt>
                      <c:pt idx="4">
                        <c:v>1.1599999999999999</c:v>
                      </c:pt>
                      <c:pt idx="5">
                        <c:v>1.61</c:v>
                      </c:pt>
                      <c:pt idx="6">
                        <c:v>2.06</c:v>
                      </c:pt>
                      <c:pt idx="7">
                        <c:v>2.58</c:v>
                      </c:pt>
                      <c:pt idx="8">
                        <c:v>3.05</c:v>
                      </c:pt>
                      <c:pt idx="9">
                        <c:v>3.55</c:v>
                      </c:pt>
                      <c:pt idx="10">
                        <c:v>4.24</c:v>
                      </c:pt>
                    </c:numCache>
                  </c:numRef>
                </c:xVal>
                <c:yVal>
                  <c:numRef>
                    <c:extLst xmlns:c15="http://schemas.microsoft.com/office/drawing/2012/chart">
                      <c:ext xmlns:c15="http://schemas.microsoft.com/office/drawing/2012/chart" uri="{02D57815-91ED-43cb-92C2-25804820EDAC}">
                        <c15:formulaRef>
                          <c15:sqref>'Motor Data'!$C$2115:$C$2125</c15:sqref>
                        </c15:formulaRef>
                      </c:ext>
                    </c:extLst>
                    <c:numCache>
                      <c:formatCode>0.0</c:formatCode>
                      <c:ptCount val="11"/>
                      <c:pt idx="0">
                        <c:v>2.4</c:v>
                      </c:pt>
                      <c:pt idx="1">
                        <c:v>4.3</c:v>
                      </c:pt>
                      <c:pt idx="2">
                        <c:v>7.6</c:v>
                      </c:pt>
                      <c:pt idx="3">
                        <c:v>12.8</c:v>
                      </c:pt>
                      <c:pt idx="4">
                        <c:v>17.2</c:v>
                      </c:pt>
                      <c:pt idx="5">
                        <c:v>23.3</c:v>
                      </c:pt>
                      <c:pt idx="6">
                        <c:v>29.4</c:v>
                      </c:pt>
                      <c:pt idx="7">
                        <c:v>35.700000000000003</c:v>
                      </c:pt>
                      <c:pt idx="8">
                        <c:v>39.799999999999997</c:v>
                      </c:pt>
                      <c:pt idx="9">
                        <c:v>45</c:v>
                      </c:pt>
                      <c:pt idx="10">
                        <c:v>51.7</c:v>
                      </c:pt>
                    </c:numCache>
                  </c:numRef>
                </c:yVal>
                <c:smooth val="0"/>
              </c15:ser>
            </c15:filteredScatterSeries>
            <c15:filteredScatterSeries>
              <c15:ser>
                <c:idx val="1"/>
                <c:order val="3"/>
                <c:tx>
                  <c:v>10000 Kv Furious 2035 cut 39mm</c:v>
                </c:tx>
                <c:spPr>
                  <a:ln w="19050" cap="rnd">
                    <a:solidFill>
                      <a:schemeClr val="accent2"/>
                    </a:solidFill>
                    <a:round/>
                  </a:ln>
                  <a:effectLst/>
                </c:spPr>
                <c:marker>
                  <c:symbol val="circle"/>
                  <c:size val="7"/>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'Motor Data'!$B$2195:$B$2205</c15:sqref>
                        </c15:formulaRef>
                      </c:ext>
                    </c:extLst>
                    <c:numCache>
                      <c:formatCode>0.00</c:formatCode>
                      <c:ptCount val="11"/>
                      <c:pt idx="0">
                        <c:v>0.15</c:v>
                      </c:pt>
                      <c:pt idx="1">
                        <c:v>0.28000000000000003</c:v>
                      </c:pt>
                      <c:pt idx="2">
                        <c:v>0.55000000000000004</c:v>
                      </c:pt>
                      <c:pt idx="3">
                        <c:v>0.84</c:v>
                      </c:pt>
                      <c:pt idx="4">
                        <c:v>1.26</c:v>
                      </c:pt>
                      <c:pt idx="5">
                        <c:v>2.2999999999999998</c:v>
                      </c:pt>
                      <c:pt idx="6">
                        <c:v>2.85</c:v>
                      </c:pt>
                      <c:pt idx="7">
                        <c:v>3.51</c:v>
                      </c:pt>
                      <c:pt idx="8">
                        <c:v>4.16</c:v>
                      </c:pt>
                      <c:pt idx="9">
                        <c:v>4.5199999999999996</c:v>
                      </c:pt>
                      <c:pt idx="10">
                        <c:v>4.8</c:v>
                      </c:pt>
                    </c:numCache>
                  </c:numRef>
                </c:xVal>
                <c:yVal>
                  <c:numRef>
                    <c:extLst xmlns:c15="http://schemas.microsoft.com/office/drawing/2012/chart">
                      <c:ext xmlns:c15="http://schemas.microsoft.com/office/drawing/2012/chart" uri="{02D57815-91ED-43cb-92C2-25804820EDAC}">
                        <c15:formulaRef>
                          <c15:sqref>'Motor Data'!$C$2195:$C$2205</c15:sqref>
                        </c15:formulaRef>
                      </c:ext>
                    </c:extLst>
                    <c:numCache>
                      <c:formatCode>0.0</c:formatCode>
                      <c:ptCount val="11"/>
                      <c:pt idx="0">
                        <c:v>2.1</c:v>
                      </c:pt>
                      <c:pt idx="1">
                        <c:v>4.0999999999999996</c:v>
                      </c:pt>
                      <c:pt idx="2">
                        <c:v>7.8</c:v>
                      </c:pt>
                      <c:pt idx="3">
                        <c:v>11.5</c:v>
                      </c:pt>
                      <c:pt idx="4">
                        <c:v>16.7</c:v>
                      </c:pt>
                      <c:pt idx="5">
                        <c:v>27.7</c:v>
                      </c:pt>
                      <c:pt idx="6">
                        <c:v>32.299999999999997</c:v>
                      </c:pt>
                      <c:pt idx="7">
                        <c:v>38.5</c:v>
                      </c:pt>
                      <c:pt idx="8">
                        <c:v>43.5</c:v>
                      </c:pt>
                      <c:pt idx="9">
                        <c:v>45.1</c:v>
                      </c:pt>
                      <c:pt idx="10">
                        <c:v>47.6</c:v>
                      </c:pt>
                    </c:numCache>
                  </c:numRef>
                </c:yVal>
                <c:smooth val="0"/>
              </c15:ser>
            </c15:filteredScatterSeries>
            <c15:filteredScatterSeries>
              <c15:ser>
                <c:idx val="2"/>
                <c:order val="5"/>
                <c:tx>
                  <c:v>Furious FPV 45mm 2-Blade cut 40mm</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'Motor Data'!$B$2175:$B$2184</c15:sqref>
                        </c15:formulaRef>
                      </c:ext>
                    </c:extLst>
                    <c:numCache>
                      <c:formatCode>0.00</c:formatCode>
                      <c:ptCount val="10"/>
                      <c:pt idx="0">
                        <c:v>0.11</c:v>
                      </c:pt>
                      <c:pt idx="1">
                        <c:v>0.21</c:v>
                      </c:pt>
                      <c:pt idx="2">
                        <c:v>0.36</c:v>
                      </c:pt>
                      <c:pt idx="3">
                        <c:v>0.54</c:v>
                      </c:pt>
                      <c:pt idx="4">
                        <c:v>1</c:v>
                      </c:pt>
                      <c:pt idx="5">
                        <c:v>1.54</c:v>
                      </c:pt>
                      <c:pt idx="6">
                        <c:v>1.99</c:v>
                      </c:pt>
                      <c:pt idx="7">
                        <c:v>2.56</c:v>
                      </c:pt>
                      <c:pt idx="8">
                        <c:v>3.1</c:v>
                      </c:pt>
                      <c:pt idx="9">
                        <c:v>3.35</c:v>
                      </c:pt>
                    </c:numCache>
                  </c:numRef>
                </c:xVal>
                <c:yVal>
                  <c:numRef>
                    <c:extLst xmlns:c15="http://schemas.microsoft.com/office/drawing/2012/chart">
                      <c:ext xmlns:c15="http://schemas.microsoft.com/office/drawing/2012/chart" uri="{02D57815-91ED-43cb-92C2-25804820EDAC}">
                        <c15:formulaRef>
                          <c15:sqref>'Motor Data'!$C$2175:$C$2184</c15:sqref>
                        </c15:formulaRef>
                      </c:ext>
                    </c:extLst>
                    <c:numCache>
                      <c:formatCode>0.0</c:formatCode>
                      <c:ptCount val="10"/>
                      <c:pt idx="0">
                        <c:v>1</c:v>
                      </c:pt>
                      <c:pt idx="1">
                        <c:v>2.5</c:v>
                      </c:pt>
                      <c:pt idx="2">
                        <c:v>4.8</c:v>
                      </c:pt>
                      <c:pt idx="3">
                        <c:v>7.6</c:v>
                      </c:pt>
                      <c:pt idx="4">
                        <c:v>15.2</c:v>
                      </c:pt>
                      <c:pt idx="5">
                        <c:v>23.7</c:v>
                      </c:pt>
                      <c:pt idx="6">
                        <c:v>29.3</c:v>
                      </c:pt>
                      <c:pt idx="7">
                        <c:v>37.5</c:v>
                      </c:pt>
                      <c:pt idx="8">
                        <c:v>44.8</c:v>
                      </c:pt>
                      <c:pt idx="9">
                        <c:v>46.7</c:v>
                      </c:pt>
                    </c:numCache>
                  </c:numRef>
                </c:yVal>
                <c:smooth val="0"/>
              </c15:ser>
            </c15:filteredScatterSeries>
            <c15:filteredScatterSeries>
              <c15:ser>
                <c:idx val="4"/>
                <c:order val="6"/>
                <c:tx>
                  <c:v>HQProp 3030 2-Blade cut 40mm</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'Motor Data'!$B$2135:$B$2145</c15:sqref>
                        </c15:formulaRef>
                      </c:ext>
                    </c:extLst>
                    <c:numCache>
                      <c:formatCode>0.00</c:formatCode>
                      <c:ptCount val="11"/>
                      <c:pt idx="0">
                        <c:v>0.06</c:v>
                      </c:pt>
                      <c:pt idx="1">
                        <c:v>0.17</c:v>
                      </c:pt>
                      <c:pt idx="2">
                        <c:v>0.3</c:v>
                      </c:pt>
                      <c:pt idx="3">
                        <c:v>0.63</c:v>
                      </c:pt>
                      <c:pt idx="4">
                        <c:v>1.03</c:v>
                      </c:pt>
                      <c:pt idx="5">
                        <c:v>1.51</c:v>
                      </c:pt>
                      <c:pt idx="6">
                        <c:v>2.14</c:v>
                      </c:pt>
                      <c:pt idx="7">
                        <c:v>2.76</c:v>
                      </c:pt>
                      <c:pt idx="8">
                        <c:v>3.32</c:v>
                      </c:pt>
                      <c:pt idx="9">
                        <c:v>3.9</c:v>
                      </c:pt>
                      <c:pt idx="10">
                        <c:v>4.5999999999999996</c:v>
                      </c:pt>
                    </c:numCache>
                  </c:numRef>
                </c:xVal>
                <c:yVal>
                  <c:numRef>
                    <c:extLst xmlns:c15="http://schemas.microsoft.com/office/drawing/2012/chart">
                      <c:ext xmlns:c15="http://schemas.microsoft.com/office/drawing/2012/chart" uri="{02D57815-91ED-43cb-92C2-25804820EDAC}">
                        <c15:formulaRef>
                          <c15:sqref>'Motor Data'!$C$2135:$C$2145</c15:sqref>
                        </c15:formulaRef>
                      </c:ext>
                    </c:extLst>
                    <c:numCache>
                      <c:formatCode>0.0</c:formatCode>
                      <c:ptCount val="11"/>
                      <c:pt idx="0">
                        <c:v>1</c:v>
                      </c:pt>
                      <c:pt idx="1">
                        <c:v>2.8</c:v>
                      </c:pt>
                      <c:pt idx="2">
                        <c:v>4.9000000000000004</c:v>
                      </c:pt>
                      <c:pt idx="3">
                        <c:v>9.5</c:v>
                      </c:pt>
                      <c:pt idx="4">
                        <c:v>14.9</c:v>
                      </c:pt>
                      <c:pt idx="5">
                        <c:v>20.8</c:v>
                      </c:pt>
                      <c:pt idx="6">
                        <c:v>28.5</c:v>
                      </c:pt>
                      <c:pt idx="7">
                        <c:v>34.5</c:v>
                      </c:pt>
                      <c:pt idx="8">
                        <c:v>40.6</c:v>
                      </c:pt>
                      <c:pt idx="9">
                        <c:v>45.8</c:v>
                      </c:pt>
                      <c:pt idx="10">
                        <c:v>50.7</c:v>
                      </c:pt>
                    </c:numCache>
                  </c:numRef>
                </c:yVal>
                <c:smooth val="0"/>
              </c15:ser>
            </c15:filteredScatterSeries>
            <c15:filteredScatterSeries>
              <c15:ser>
                <c:idx val="6"/>
                <c:order val="8"/>
                <c:tx>
                  <c:v>8000 Kv Rakon 3-Blade 40mm</c:v>
                </c:tx>
                <c:spPr>
                  <a:ln w="19050" cap="rnd">
                    <a:solidFill>
                      <a:srgbClr val="4F81BD"/>
                    </a:solidFill>
                    <a:prstDash val="sysDash"/>
                    <a:round/>
                  </a:ln>
                  <a:effectLst/>
                </c:spPr>
                <c:marker>
                  <c:symbol val="square"/>
                  <c:size val="7"/>
                  <c:spPr>
                    <a:solidFill>
                      <a:srgbClr val="4F81BD"/>
                    </a:solidFill>
                    <a:ln w="9525">
                      <a:solidFill>
                        <a:srgbClr val="F79646">
                          <a:lumMod val="75000"/>
                        </a:srgbClr>
                      </a:solidFill>
                    </a:ln>
                    <a:effectLst/>
                  </c:spPr>
                </c:marker>
                <c:xVal>
                  <c:numRef>
                    <c:extLst xmlns:c15="http://schemas.microsoft.com/office/drawing/2012/chart">
                      <c:ext xmlns:c15="http://schemas.microsoft.com/office/drawing/2012/chart" uri="{02D57815-91ED-43cb-92C2-25804820EDAC}">
                        <c15:formulaRef>
                          <c15:sqref>'Motor Data'!$B$1288:$B$1297</c15:sqref>
                        </c15:formulaRef>
                      </c:ext>
                    </c:extLst>
                    <c:numCache>
                      <c:formatCode>0.00</c:formatCode>
                      <c:ptCount val="10"/>
                      <c:pt idx="0">
                        <c:v>0.1</c:v>
                      </c:pt>
                      <c:pt idx="1">
                        <c:v>0.19</c:v>
                      </c:pt>
                      <c:pt idx="2">
                        <c:v>0.34</c:v>
                      </c:pt>
                      <c:pt idx="3">
                        <c:v>0.49</c:v>
                      </c:pt>
                      <c:pt idx="4">
                        <c:v>0.67</c:v>
                      </c:pt>
                      <c:pt idx="5">
                        <c:v>1.03</c:v>
                      </c:pt>
                      <c:pt idx="6">
                        <c:v>1.33</c:v>
                      </c:pt>
                      <c:pt idx="7">
                        <c:v>1.85</c:v>
                      </c:pt>
                      <c:pt idx="8">
                        <c:v>2.3199999999999998</c:v>
                      </c:pt>
                      <c:pt idx="9">
                        <c:v>2.59</c:v>
                      </c:pt>
                    </c:numCache>
                  </c:numRef>
                </c:xVal>
                <c:yVal>
                  <c:numRef>
                    <c:extLst xmlns:c15="http://schemas.microsoft.com/office/drawing/2012/chart">
                      <c:ext xmlns:c15="http://schemas.microsoft.com/office/drawing/2012/chart" uri="{02D57815-91ED-43cb-92C2-25804820EDAC}">
                        <c15:formulaRef>
                          <c15:sqref>'Motor Data'!$C$1288:$C$1297</c15:sqref>
                        </c15:formulaRef>
                      </c:ext>
                    </c:extLst>
                    <c:numCache>
                      <c:formatCode>0.0</c:formatCode>
                      <c:ptCount val="10"/>
                      <c:pt idx="0">
                        <c:v>1.8</c:v>
                      </c:pt>
                      <c:pt idx="1">
                        <c:v>4</c:v>
                      </c:pt>
                      <c:pt idx="2">
                        <c:v>7.5</c:v>
                      </c:pt>
                      <c:pt idx="3">
                        <c:v>10.8</c:v>
                      </c:pt>
                      <c:pt idx="4">
                        <c:v>14.8</c:v>
                      </c:pt>
                      <c:pt idx="5">
                        <c:v>21.7</c:v>
                      </c:pt>
                      <c:pt idx="6">
                        <c:v>25.7</c:v>
                      </c:pt>
                      <c:pt idx="7">
                        <c:v>33.5</c:v>
                      </c:pt>
                      <c:pt idx="8">
                        <c:v>39.200000000000003</c:v>
                      </c:pt>
                      <c:pt idx="9">
                        <c:v>42.5</c:v>
                      </c:pt>
                    </c:numCache>
                  </c:numRef>
                </c:yVal>
                <c:smooth val="0"/>
              </c15:ser>
            </c15:filteredScatterSeries>
            <c15:filteredScatterSeries>
              <c15:ser>
                <c:idx val="8"/>
                <c:order val="9"/>
                <c:tx>
                  <c:v>8000 Kv Racerstar 1535 4-Blade 38mm</c:v>
                </c:tx>
                <c:spPr>
                  <a:ln w="19050" cap="rnd">
                    <a:solidFill>
                      <a:schemeClr val="accent3">
                        <a:lumMod val="60000"/>
                      </a:schemeClr>
                    </a:solidFill>
                    <a:prstDash val="sysDash"/>
                    <a:round/>
                  </a:ln>
                  <a:effectLst/>
                </c:spPr>
                <c:marker>
                  <c:symbol val="square"/>
                  <c:size val="7"/>
                  <c:spPr>
                    <a:solidFill>
                      <a:srgbClr val="F79646"/>
                    </a:solidFill>
                    <a:ln w="9525">
                      <a:solidFill>
                        <a:schemeClr val="accent3">
                          <a:lumMod val="60000"/>
                        </a:schemeClr>
                      </a:solidFill>
                    </a:ln>
                    <a:effectLst/>
                  </c:spPr>
                </c:marker>
                <c:xVal>
                  <c:numRef>
                    <c:extLst xmlns:c15="http://schemas.microsoft.com/office/drawing/2012/chart">
                      <c:ext xmlns:c15="http://schemas.microsoft.com/office/drawing/2012/chart" uri="{02D57815-91ED-43cb-92C2-25804820EDAC}">
                        <c15:formulaRef>
                          <c15:sqref>'Motor Data'!$B$1308:$B$1317</c15:sqref>
                        </c15:formulaRef>
                      </c:ext>
                    </c:extLst>
                    <c:numCache>
                      <c:formatCode>0.00</c:formatCode>
                      <c:ptCount val="10"/>
                      <c:pt idx="0">
                        <c:v>0.12</c:v>
                      </c:pt>
                      <c:pt idx="1">
                        <c:v>0.22</c:v>
                      </c:pt>
                      <c:pt idx="2">
                        <c:v>0.33</c:v>
                      </c:pt>
                      <c:pt idx="3">
                        <c:v>0.56000000000000005</c:v>
                      </c:pt>
                      <c:pt idx="4">
                        <c:v>0.76</c:v>
                      </c:pt>
                      <c:pt idx="5">
                        <c:v>1.03</c:v>
                      </c:pt>
                      <c:pt idx="6">
                        <c:v>1.39</c:v>
                      </c:pt>
                      <c:pt idx="7">
                        <c:v>1.76</c:v>
                      </c:pt>
                      <c:pt idx="8">
                        <c:v>2.19</c:v>
                      </c:pt>
                      <c:pt idx="9">
                        <c:v>2.61</c:v>
                      </c:pt>
                    </c:numCache>
                  </c:numRef>
                </c:xVal>
                <c:yVal>
                  <c:numRef>
                    <c:extLst xmlns:c15="http://schemas.microsoft.com/office/drawing/2012/chart">
                      <c:ext xmlns:c15="http://schemas.microsoft.com/office/drawing/2012/chart" uri="{02D57815-91ED-43cb-92C2-25804820EDAC}">
                        <c15:formulaRef>
                          <c15:sqref>'Motor Data'!$C$1308:$C$1317</c15:sqref>
                        </c15:formulaRef>
                      </c:ext>
                    </c:extLst>
                    <c:numCache>
                      <c:formatCode>0.0</c:formatCode>
                      <c:ptCount val="10"/>
                      <c:pt idx="0">
                        <c:v>2.2000000000000002</c:v>
                      </c:pt>
                      <c:pt idx="1">
                        <c:v>4.7</c:v>
                      </c:pt>
                      <c:pt idx="2">
                        <c:v>7</c:v>
                      </c:pt>
                      <c:pt idx="3">
                        <c:v>11.7</c:v>
                      </c:pt>
                      <c:pt idx="4">
                        <c:v>15.5</c:v>
                      </c:pt>
                      <c:pt idx="5">
                        <c:v>20.5</c:v>
                      </c:pt>
                      <c:pt idx="6">
                        <c:v>25.6</c:v>
                      </c:pt>
                      <c:pt idx="7">
                        <c:v>31</c:v>
                      </c:pt>
                      <c:pt idx="8">
                        <c:v>36</c:v>
                      </c:pt>
                      <c:pt idx="9">
                        <c:v>40.5</c:v>
                      </c:pt>
                    </c:numCache>
                  </c:numRef>
                </c:yVal>
                <c:smooth val="0"/>
              </c15:ser>
            </c15:filteredScatterSeries>
            <c15:filteredScatterSeries>
              <c15:ser>
                <c:idx val="9"/>
                <c:order val="10"/>
                <c:tx>
                  <c:v>8000 Kv Furious 2035 4-Blade cut 39mm</c:v>
                </c:tx>
                <c:spPr>
                  <a:ln w="19050" cap="rnd">
                    <a:solidFill>
                      <a:srgbClr val="C0504D"/>
                    </a:solidFill>
                    <a:prstDash val="sysDash"/>
                    <a:round/>
                  </a:ln>
                  <a:effectLst/>
                </c:spPr>
                <c:marker>
                  <c:symbol val="square"/>
                  <c:size val="7"/>
                  <c:spPr>
                    <a:solidFill>
                      <a:srgbClr val="C0504D"/>
                    </a:solidFill>
                    <a:ln w="9525">
                      <a:solidFill>
                        <a:schemeClr val="accent4">
                          <a:lumMod val="60000"/>
                        </a:schemeClr>
                      </a:solidFill>
                    </a:ln>
                    <a:effectLst/>
                  </c:spPr>
                </c:marker>
                <c:xVal>
                  <c:numRef>
                    <c:extLst xmlns:c15="http://schemas.microsoft.com/office/drawing/2012/chart">
                      <c:ext xmlns:c15="http://schemas.microsoft.com/office/drawing/2012/chart" uri="{02D57815-91ED-43cb-92C2-25804820EDAC}">
                        <c15:formulaRef>
                          <c15:sqref>'Motor Data'!$B$1328:$B$1337</c15:sqref>
                        </c15:formulaRef>
                      </c:ext>
                    </c:extLst>
                    <c:numCache>
                      <c:formatCode>0.00</c:formatCode>
                      <c:ptCount val="10"/>
                      <c:pt idx="0">
                        <c:v>0.12</c:v>
                      </c:pt>
                      <c:pt idx="1">
                        <c:v>0.25</c:v>
                      </c:pt>
                      <c:pt idx="2">
                        <c:v>0.37</c:v>
                      </c:pt>
                      <c:pt idx="3">
                        <c:v>0.6</c:v>
                      </c:pt>
                      <c:pt idx="4">
                        <c:v>0.82</c:v>
                      </c:pt>
                      <c:pt idx="5">
                        <c:v>1.08</c:v>
                      </c:pt>
                      <c:pt idx="6">
                        <c:v>1.51</c:v>
                      </c:pt>
                      <c:pt idx="7">
                        <c:v>2.0099999999999998</c:v>
                      </c:pt>
                      <c:pt idx="8">
                        <c:v>2.5</c:v>
                      </c:pt>
                      <c:pt idx="9">
                        <c:v>3.08</c:v>
                      </c:pt>
                    </c:numCache>
                  </c:numRef>
                </c:xVal>
                <c:yVal>
                  <c:numRef>
                    <c:extLst xmlns:c15="http://schemas.microsoft.com/office/drawing/2012/chart">
                      <c:ext xmlns:c15="http://schemas.microsoft.com/office/drawing/2012/chart" uri="{02D57815-91ED-43cb-92C2-25804820EDAC}">
                        <c15:formulaRef>
                          <c15:sqref>'Motor Data'!$C$1328:$C$1337</c15:sqref>
                        </c15:formulaRef>
                      </c:ext>
                    </c:extLst>
                    <c:numCache>
                      <c:formatCode>0.0</c:formatCode>
                      <c:ptCount val="10"/>
                      <c:pt idx="0">
                        <c:v>2.2999999999999998</c:v>
                      </c:pt>
                      <c:pt idx="1">
                        <c:v>5.6</c:v>
                      </c:pt>
                      <c:pt idx="2">
                        <c:v>8.1</c:v>
                      </c:pt>
                      <c:pt idx="3">
                        <c:v>12.2</c:v>
                      </c:pt>
                      <c:pt idx="4">
                        <c:v>15.8</c:v>
                      </c:pt>
                      <c:pt idx="5">
                        <c:v>19.3</c:v>
                      </c:pt>
                      <c:pt idx="6">
                        <c:v>25.4</c:v>
                      </c:pt>
                      <c:pt idx="7">
                        <c:v>30.9</c:v>
                      </c:pt>
                      <c:pt idx="8">
                        <c:v>35.799999999999997</c:v>
                      </c:pt>
                      <c:pt idx="9">
                        <c:v>40.9</c:v>
                      </c:pt>
                    </c:numCache>
                  </c:numRef>
                </c:yVal>
                <c:smooth val="0"/>
              </c15:ser>
            </c15:filteredScatterSeries>
          </c:ext>
        </c:extLst>
      </c:scatterChart>
      <c:valAx>
        <c:axId val="486213144"/>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Current, amps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86213536"/>
        <c:crosses val="autoZero"/>
        <c:crossBetween val="midCat"/>
      </c:valAx>
      <c:valAx>
        <c:axId val="486213536"/>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Thrust, grams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862131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Racerstar 4-Blade 1.9"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BLHeli_S RS6A</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Data'!$B$2075:$B$2084</c:f>
              <c:numCache>
                <c:formatCode>0.00</c:formatCode>
                <c:ptCount val="10"/>
                <c:pt idx="0">
                  <c:v>0.11</c:v>
                </c:pt>
                <c:pt idx="1">
                  <c:v>0.25</c:v>
                </c:pt>
                <c:pt idx="2">
                  <c:v>0.33</c:v>
                </c:pt>
                <c:pt idx="3">
                  <c:v>0.54</c:v>
                </c:pt>
                <c:pt idx="4">
                  <c:v>0.74</c:v>
                </c:pt>
                <c:pt idx="5">
                  <c:v>1.02</c:v>
                </c:pt>
                <c:pt idx="6">
                  <c:v>1.45</c:v>
                </c:pt>
                <c:pt idx="7">
                  <c:v>1.99</c:v>
                </c:pt>
                <c:pt idx="8">
                  <c:v>2.39</c:v>
                </c:pt>
                <c:pt idx="9">
                  <c:v>2.79</c:v>
                </c:pt>
              </c:numCache>
            </c:numRef>
          </c:xVal>
          <c:yVal>
            <c:numRef>
              <c:f>'Motor Data'!$C$2075:$C$2084</c:f>
              <c:numCache>
                <c:formatCode>0.0</c:formatCode>
                <c:ptCount val="10"/>
                <c:pt idx="0">
                  <c:v>1.4</c:v>
                </c:pt>
                <c:pt idx="1">
                  <c:v>3.6</c:v>
                </c:pt>
                <c:pt idx="2">
                  <c:v>5</c:v>
                </c:pt>
                <c:pt idx="3">
                  <c:v>7.9</c:v>
                </c:pt>
                <c:pt idx="4">
                  <c:v>10.6</c:v>
                </c:pt>
                <c:pt idx="5">
                  <c:v>13.7</c:v>
                </c:pt>
                <c:pt idx="6">
                  <c:v>17.899999999999999</c:v>
                </c:pt>
                <c:pt idx="7">
                  <c:v>22.7</c:v>
                </c:pt>
                <c:pt idx="8">
                  <c:v>25.7</c:v>
                </c:pt>
                <c:pt idx="9">
                  <c:v>28.6</c:v>
                </c:pt>
              </c:numCache>
            </c:numRef>
          </c:yVal>
          <c:smooth val="0"/>
        </c:ser>
        <c:ser>
          <c:idx val="1"/>
          <c:order val="1"/>
          <c:tx>
            <c:v>A1S Damped Light Off</c:v>
          </c:tx>
          <c:spPr>
            <a:ln w="19050" cap="rnd">
              <a:solidFill>
                <a:schemeClr val="accent2"/>
              </a:solidFill>
              <a:round/>
            </a:ln>
            <a:effectLst/>
          </c:spPr>
          <c:marker>
            <c:symbol val="square"/>
            <c:size val="7"/>
            <c:spPr>
              <a:solidFill>
                <a:schemeClr val="accent2"/>
              </a:solidFill>
              <a:ln w="9525">
                <a:solidFill>
                  <a:schemeClr val="accent2"/>
                </a:solidFill>
              </a:ln>
              <a:effectLst/>
            </c:spPr>
          </c:marker>
          <c:xVal>
            <c:numRef>
              <c:f>'Motor Data'!$B$2035:$B$2043</c:f>
              <c:numCache>
                <c:formatCode>0.00</c:formatCode>
                <c:ptCount val="9"/>
                <c:pt idx="0">
                  <c:v>0.15</c:v>
                </c:pt>
                <c:pt idx="1">
                  <c:v>0.23</c:v>
                </c:pt>
                <c:pt idx="2">
                  <c:v>0.5</c:v>
                </c:pt>
                <c:pt idx="3">
                  <c:v>0.79</c:v>
                </c:pt>
                <c:pt idx="4">
                  <c:v>1.02</c:v>
                </c:pt>
                <c:pt idx="5">
                  <c:v>1.5</c:v>
                </c:pt>
                <c:pt idx="6">
                  <c:v>2.0099999999999998</c:v>
                </c:pt>
                <c:pt idx="7">
                  <c:v>2.37</c:v>
                </c:pt>
                <c:pt idx="8">
                  <c:v>2.68</c:v>
                </c:pt>
              </c:numCache>
            </c:numRef>
          </c:xVal>
          <c:yVal>
            <c:numRef>
              <c:f>'Motor Data'!$C$2035:$C$2043</c:f>
              <c:numCache>
                <c:formatCode>0.0</c:formatCode>
                <c:ptCount val="9"/>
                <c:pt idx="0">
                  <c:v>1.5</c:v>
                </c:pt>
                <c:pt idx="1">
                  <c:v>2.5</c:v>
                </c:pt>
                <c:pt idx="2">
                  <c:v>5.3</c:v>
                </c:pt>
                <c:pt idx="3">
                  <c:v>8.5</c:v>
                </c:pt>
                <c:pt idx="4">
                  <c:v>10.7</c:v>
                </c:pt>
                <c:pt idx="5">
                  <c:v>15.7</c:v>
                </c:pt>
                <c:pt idx="6">
                  <c:v>21.1</c:v>
                </c:pt>
                <c:pt idx="7">
                  <c:v>24.9</c:v>
                </c:pt>
                <c:pt idx="8">
                  <c:v>27.8</c:v>
                </c:pt>
              </c:numCache>
            </c:numRef>
          </c:yVal>
          <c:smooth val="0"/>
        </c:ser>
        <c:ser>
          <c:idx val="2"/>
          <c:order val="2"/>
          <c:tx>
            <c:v>A1S Damped Light On</c:v>
          </c:tx>
          <c:spPr>
            <a:ln w="19050" cap="rnd">
              <a:solidFill>
                <a:schemeClr val="accent3"/>
              </a:solidFill>
              <a:round/>
            </a:ln>
            <a:effectLst/>
          </c:spPr>
          <c:marker>
            <c:symbol val="triangle"/>
            <c:size val="7"/>
            <c:spPr>
              <a:solidFill>
                <a:schemeClr val="accent3"/>
              </a:solidFill>
              <a:ln w="9525">
                <a:solidFill>
                  <a:schemeClr val="accent3"/>
                </a:solidFill>
              </a:ln>
              <a:effectLst/>
            </c:spPr>
          </c:marker>
          <c:xVal>
            <c:numRef>
              <c:f>'Motor Data'!$B$2055:$B$2064</c:f>
              <c:numCache>
                <c:formatCode>0.00</c:formatCode>
                <c:ptCount val="10"/>
                <c:pt idx="0">
                  <c:v>0.11</c:v>
                </c:pt>
                <c:pt idx="1">
                  <c:v>0.23</c:v>
                </c:pt>
                <c:pt idx="2">
                  <c:v>0.33</c:v>
                </c:pt>
                <c:pt idx="3">
                  <c:v>0.47</c:v>
                </c:pt>
                <c:pt idx="4">
                  <c:v>0.69</c:v>
                </c:pt>
                <c:pt idx="5">
                  <c:v>1</c:v>
                </c:pt>
                <c:pt idx="6">
                  <c:v>1.33</c:v>
                </c:pt>
                <c:pt idx="7">
                  <c:v>1.67</c:v>
                </c:pt>
                <c:pt idx="8">
                  <c:v>2.46</c:v>
                </c:pt>
                <c:pt idx="9">
                  <c:v>2.68</c:v>
                </c:pt>
              </c:numCache>
            </c:numRef>
          </c:xVal>
          <c:yVal>
            <c:numRef>
              <c:f>'Motor Data'!$C$2055:$C$2064</c:f>
              <c:numCache>
                <c:formatCode>0.0</c:formatCode>
                <c:ptCount val="10"/>
                <c:pt idx="0">
                  <c:v>1.6</c:v>
                </c:pt>
                <c:pt idx="1">
                  <c:v>3</c:v>
                </c:pt>
                <c:pt idx="2">
                  <c:v>4.3</c:v>
                </c:pt>
                <c:pt idx="3">
                  <c:v>6.1</c:v>
                </c:pt>
                <c:pt idx="4">
                  <c:v>8.6999999999999993</c:v>
                </c:pt>
                <c:pt idx="5">
                  <c:v>12.6</c:v>
                </c:pt>
                <c:pt idx="6">
                  <c:v>16.2</c:v>
                </c:pt>
                <c:pt idx="7">
                  <c:v>19.7</c:v>
                </c:pt>
                <c:pt idx="8">
                  <c:v>26.3</c:v>
                </c:pt>
                <c:pt idx="9">
                  <c:v>28</c:v>
                </c:pt>
              </c:numCache>
            </c:numRef>
          </c:yVal>
          <c:smooth val="0"/>
        </c:ser>
        <c:dLbls>
          <c:showLegendKey val="0"/>
          <c:showVal val="0"/>
          <c:showCatName val="0"/>
          <c:showSerName val="0"/>
          <c:showPercent val="0"/>
          <c:showBubbleSize val="0"/>
        </c:dLbls>
        <c:axId val="486214320"/>
        <c:axId val="486214712"/>
      </c:scatterChart>
      <c:valAx>
        <c:axId val="486214320"/>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14712"/>
        <c:crosses val="autoZero"/>
        <c:crossBetween val="midCat"/>
      </c:valAx>
      <c:valAx>
        <c:axId val="48621471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143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CL-0820-15, Parrot Prop</a:t>
            </a:r>
          </a:p>
        </c:rich>
      </c:tx>
      <c:layout>
        <c:manualLayout>
          <c:xMode val="edge"/>
          <c:yMode val="edge"/>
          <c:x val="0.18415175703729603"/>
          <c:y val="2.48680313624385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04328439137548"/>
          <c:y val="0.15372588053880734"/>
          <c:w val="0.44040514866731861"/>
          <c:h val="0.66223698059020786"/>
        </c:manualLayout>
      </c:layout>
      <c:scatterChart>
        <c:scatterStyle val="lineMarker"/>
        <c:varyColors val="0"/>
        <c:ser>
          <c:idx val="1"/>
          <c:order val="0"/>
          <c:tx>
            <c:strRef>
              <c:f>'Motor Data'!$R$153</c:f>
              <c:strCache>
                <c:ptCount val="1"/>
                <c:pt idx="0">
                  <c:v>Thrust, 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2.2120839646258068E-2"/>
                  <c:y val="-3.811009488687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Data'!$P$154:$P$157</c:f>
              <c:numCache>
                <c:formatCode>0.00</c:formatCode>
                <c:ptCount val="4"/>
                <c:pt idx="0">
                  <c:v>3.1</c:v>
                </c:pt>
                <c:pt idx="1">
                  <c:v>3.3</c:v>
                </c:pt>
                <c:pt idx="2">
                  <c:v>3.5</c:v>
                </c:pt>
                <c:pt idx="3">
                  <c:v>3.7</c:v>
                </c:pt>
              </c:numCache>
            </c:numRef>
          </c:xVal>
          <c:yVal>
            <c:numRef>
              <c:f>'Motor Data'!$R$154:$R$157</c:f>
              <c:numCache>
                <c:formatCode>0.0</c:formatCode>
                <c:ptCount val="4"/>
                <c:pt idx="0">
                  <c:v>26.6</c:v>
                </c:pt>
                <c:pt idx="1">
                  <c:v>29.4</c:v>
                </c:pt>
                <c:pt idx="2">
                  <c:v>32.5</c:v>
                </c:pt>
                <c:pt idx="3">
                  <c:v>35.1</c:v>
                </c:pt>
              </c:numCache>
            </c:numRef>
          </c:yVal>
          <c:smooth val="0"/>
        </c:ser>
        <c:dLbls>
          <c:showLegendKey val="0"/>
          <c:showVal val="0"/>
          <c:showCatName val="0"/>
          <c:showSerName val="0"/>
          <c:showPercent val="0"/>
          <c:showBubbleSize val="0"/>
        </c:dLbls>
        <c:axId val="477911200"/>
        <c:axId val="477911592"/>
      </c:scatterChart>
      <c:scatterChart>
        <c:scatterStyle val="lineMarker"/>
        <c:varyColors val="0"/>
        <c:ser>
          <c:idx val="2"/>
          <c:order val="1"/>
          <c:tx>
            <c:strRef>
              <c:f>'Motor Data'!$Q$153</c:f>
              <c:strCache>
                <c:ptCount val="1"/>
                <c:pt idx="0">
                  <c:v>Current</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'Motor Data'!$P$154:$P$157</c:f>
              <c:numCache>
                <c:formatCode>0.00</c:formatCode>
                <c:ptCount val="4"/>
                <c:pt idx="0">
                  <c:v>3.1</c:v>
                </c:pt>
                <c:pt idx="1">
                  <c:v>3.3</c:v>
                </c:pt>
                <c:pt idx="2">
                  <c:v>3.5</c:v>
                </c:pt>
                <c:pt idx="3">
                  <c:v>3.7</c:v>
                </c:pt>
              </c:numCache>
            </c:numRef>
          </c:xVal>
          <c:yVal>
            <c:numRef>
              <c:f>'Motor Data'!$Q$154:$Q$157</c:f>
              <c:numCache>
                <c:formatCode>0.00</c:formatCode>
                <c:ptCount val="4"/>
                <c:pt idx="0">
                  <c:v>2.1</c:v>
                </c:pt>
                <c:pt idx="1">
                  <c:v>2.3199999999999998</c:v>
                </c:pt>
                <c:pt idx="2">
                  <c:v>2.5499999999999998</c:v>
                </c:pt>
                <c:pt idx="3">
                  <c:v>2.74</c:v>
                </c:pt>
              </c:numCache>
            </c:numRef>
          </c:yVal>
          <c:smooth val="0"/>
        </c:ser>
        <c:dLbls>
          <c:showLegendKey val="0"/>
          <c:showVal val="0"/>
          <c:showCatName val="0"/>
          <c:showSerName val="0"/>
          <c:showPercent val="0"/>
          <c:showBubbleSize val="0"/>
        </c:dLbls>
        <c:axId val="477912376"/>
        <c:axId val="477911984"/>
      </c:scatterChart>
      <c:valAx>
        <c:axId val="4779112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11592"/>
        <c:crosses val="autoZero"/>
        <c:crossBetween val="midCat"/>
      </c:valAx>
      <c:valAx>
        <c:axId val="477911592"/>
        <c:scaling>
          <c:orientation val="minMax"/>
          <c:max val="36"/>
          <c:min val="2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 grams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11200"/>
        <c:crosses val="autoZero"/>
        <c:crossBetween val="midCat"/>
        <c:majorUnit val="2"/>
        <c:minorUnit val="1"/>
      </c:valAx>
      <c:valAx>
        <c:axId val="477911984"/>
        <c:scaling>
          <c:orientation val="minMax"/>
          <c:max val="3"/>
          <c:min val="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912376"/>
        <c:crosses val="max"/>
        <c:crossBetween val="midCat"/>
        <c:majorUnit val="0.2"/>
      </c:valAx>
      <c:valAx>
        <c:axId val="477912376"/>
        <c:scaling>
          <c:orientation val="minMax"/>
        </c:scaling>
        <c:delete val="1"/>
        <c:axPos val="b"/>
        <c:numFmt formatCode="0.00" sourceLinked="1"/>
        <c:majorTickMark val="out"/>
        <c:minorTickMark val="none"/>
        <c:tickLblPos val="nextTo"/>
        <c:crossAx val="4779119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Nano</a:t>
            </a:r>
            <a:r>
              <a:rPr lang="en-US" baseline="0"/>
              <a:t> Qx Stock Motor, NQx Stock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Data'!$B$210:$B$219</c:f>
              <c:numCache>
                <c:formatCode>0.00</c:formatCode>
                <c:ptCount val="10"/>
                <c:pt idx="0">
                  <c:v>0.1</c:v>
                </c:pt>
                <c:pt idx="1">
                  <c:v>0.19</c:v>
                </c:pt>
                <c:pt idx="2">
                  <c:v>0.23</c:v>
                </c:pt>
                <c:pt idx="3">
                  <c:v>0.27</c:v>
                </c:pt>
                <c:pt idx="4">
                  <c:v>0.3</c:v>
                </c:pt>
                <c:pt idx="5">
                  <c:v>0.37</c:v>
                </c:pt>
                <c:pt idx="6">
                  <c:v>0.4</c:v>
                </c:pt>
                <c:pt idx="7">
                  <c:v>0.45</c:v>
                </c:pt>
                <c:pt idx="8">
                  <c:v>0.51</c:v>
                </c:pt>
                <c:pt idx="9">
                  <c:v>0.57999999999999996</c:v>
                </c:pt>
              </c:numCache>
            </c:numRef>
          </c:xVal>
          <c:yVal>
            <c:numRef>
              <c:f>'Motor Data'!$C$210:$C$219</c:f>
              <c:numCache>
                <c:formatCode>0.0</c:formatCode>
                <c:ptCount val="10"/>
                <c:pt idx="0">
                  <c:v>1.7</c:v>
                </c:pt>
                <c:pt idx="1">
                  <c:v>2.9</c:v>
                </c:pt>
                <c:pt idx="2">
                  <c:v>3.5</c:v>
                </c:pt>
                <c:pt idx="3">
                  <c:v>4</c:v>
                </c:pt>
                <c:pt idx="4">
                  <c:v>4.7</c:v>
                </c:pt>
                <c:pt idx="5">
                  <c:v>5.8</c:v>
                </c:pt>
                <c:pt idx="6">
                  <c:v>6.4</c:v>
                </c:pt>
                <c:pt idx="7">
                  <c:v>7.3</c:v>
                </c:pt>
                <c:pt idx="8">
                  <c:v>8.5</c:v>
                </c:pt>
                <c:pt idx="9">
                  <c:v>9.8000000000000007</c:v>
                </c:pt>
              </c:numCache>
            </c:numRef>
          </c:yVal>
          <c:smooth val="0"/>
        </c:ser>
        <c:dLbls>
          <c:showLegendKey val="0"/>
          <c:showVal val="0"/>
          <c:showCatName val="0"/>
          <c:showSerName val="0"/>
          <c:showPercent val="0"/>
          <c:showBubbleSize val="0"/>
        </c:dLbls>
        <c:axId val="478116400"/>
        <c:axId val="478116792"/>
      </c:scatterChart>
      <c:valAx>
        <c:axId val="478116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6792"/>
        <c:crosses val="autoZero"/>
        <c:crossBetween val="midCat"/>
      </c:valAx>
      <c:valAx>
        <c:axId val="478116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64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t>
            </a:r>
            <a:r>
              <a:rPr lang="en-US" baseline="0"/>
              <a:t>Qx Stock Motor, NQx 3D Stock </a:t>
            </a:r>
            <a:r>
              <a:rPr lang="en-US"/>
              <a:t>Prop, Forward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Data'!$B$227:$B$236</c:f>
              <c:numCache>
                <c:formatCode>0.00</c:formatCode>
                <c:ptCount val="10"/>
                <c:pt idx="0">
                  <c:v>0.11</c:v>
                </c:pt>
                <c:pt idx="1">
                  <c:v>0.16</c:v>
                </c:pt>
                <c:pt idx="2">
                  <c:v>0.25</c:v>
                </c:pt>
                <c:pt idx="3">
                  <c:v>0.33</c:v>
                </c:pt>
                <c:pt idx="4">
                  <c:v>0.37</c:v>
                </c:pt>
                <c:pt idx="5">
                  <c:v>0.44</c:v>
                </c:pt>
                <c:pt idx="6">
                  <c:v>0.5</c:v>
                </c:pt>
                <c:pt idx="7">
                  <c:v>0.52</c:v>
                </c:pt>
                <c:pt idx="8">
                  <c:v>0.56999999999999995</c:v>
                </c:pt>
                <c:pt idx="9">
                  <c:v>0.66</c:v>
                </c:pt>
              </c:numCache>
            </c:numRef>
          </c:xVal>
          <c:yVal>
            <c:numRef>
              <c:f>'Motor Data'!$C$227:$C$236</c:f>
              <c:numCache>
                <c:formatCode>0.0</c:formatCode>
                <c:ptCount val="10"/>
                <c:pt idx="0">
                  <c:v>1.5</c:v>
                </c:pt>
                <c:pt idx="1">
                  <c:v>2.2000000000000002</c:v>
                </c:pt>
                <c:pt idx="2">
                  <c:v>3.6</c:v>
                </c:pt>
                <c:pt idx="3">
                  <c:v>4.7</c:v>
                </c:pt>
                <c:pt idx="4">
                  <c:v>5.2</c:v>
                </c:pt>
                <c:pt idx="5">
                  <c:v>6.3</c:v>
                </c:pt>
                <c:pt idx="6">
                  <c:v>7.3</c:v>
                </c:pt>
                <c:pt idx="7">
                  <c:v>7.7</c:v>
                </c:pt>
                <c:pt idx="8">
                  <c:v>8.6</c:v>
                </c:pt>
                <c:pt idx="9">
                  <c:v>10</c:v>
                </c:pt>
              </c:numCache>
            </c:numRef>
          </c:yVal>
          <c:smooth val="0"/>
        </c:ser>
        <c:dLbls>
          <c:showLegendKey val="0"/>
          <c:showVal val="0"/>
          <c:showCatName val="0"/>
          <c:showSerName val="0"/>
          <c:showPercent val="0"/>
          <c:showBubbleSize val="0"/>
        </c:dLbls>
        <c:axId val="478117576"/>
        <c:axId val="478117968"/>
      </c:scatterChart>
      <c:valAx>
        <c:axId val="4781175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7968"/>
        <c:crosses val="autoZero"/>
        <c:crossBetween val="midCat"/>
      </c:valAx>
      <c:valAx>
        <c:axId val="47811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75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t>
            </a:r>
            <a:r>
              <a:rPr lang="en-US" baseline="0"/>
              <a:t>Qx Stock Motor, NQx 3D Stock </a:t>
            </a:r>
            <a:r>
              <a:rPr lang="en-US"/>
              <a:t>Prop, Reverse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Data'!$B$244:$B$253</c:f>
              <c:numCache>
                <c:formatCode>0.00</c:formatCode>
                <c:ptCount val="10"/>
                <c:pt idx="0">
                  <c:v>0.11</c:v>
                </c:pt>
                <c:pt idx="1">
                  <c:v>0.2</c:v>
                </c:pt>
                <c:pt idx="2">
                  <c:v>0.25</c:v>
                </c:pt>
                <c:pt idx="3">
                  <c:v>0.28999999999999998</c:v>
                </c:pt>
                <c:pt idx="4">
                  <c:v>0.37</c:v>
                </c:pt>
                <c:pt idx="5">
                  <c:v>0.4</c:v>
                </c:pt>
                <c:pt idx="6">
                  <c:v>0.47</c:v>
                </c:pt>
                <c:pt idx="7">
                  <c:v>0.56000000000000005</c:v>
                </c:pt>
                <c:pt idx="8">
                  <c:v>0.59</c:v>
                </c:pt>
                <c:pt idx="9">
                  <c:v>0.67</c:v>
                </c:pt>
              </c:numCache>
            </c:numRef>
          </c:xVal>
          <c:yVal>
            <c:numRef>
              <c:f>'Motor Data'!$C$244:$C$253</c:f>
              <c:numCache>
                <c:formatCode>0.0</c:formatCode>
                <c:ptCount val="10"/>
                <c:pt idx="0">
                  <c:v>1.3</c:v>
                </c:pt>
                <c:pt idx="1">
                  <c:v>2.5</c:v>
                </c:pt>
                <c:pt idx="2">
                  <c:v>2.7</c:v>
                </c:pt>
                <c:pt idx="3">
                  <c:v>3.6</c:v>
                </c:pt>
                <c:pt idx="4">
                  <c:v>4.5</c:v>
                </c:pt>
                <c:pt idx="5">
                  <c:v>5</c:v>
                </c:pt>
                <c:pt idx="6">
                  <c:v>5.8</c:v>
                </c:pt>
                <c:pt idx="7">
                  <c:v>6.9</c:v>
                </c:pt>
                <c:pt idx="8">
                  <c:v>7.3</c:v>
                </c:pt>
                <c:pt idx="9">
                  <c:v>8.4</c:v>
                </c:pt>
              </c:numCache>
            </c:numRef>
          </c:yVal>
          <c:smooth val="0"/>
        </c:ser>
        <c:dLbls>
          <c:showLegendKey val="0"/>
          <c:showVal val="0"/>
          <c:showCatName val="0"/>
          <c:showSerName val="0"/>
          <c:showPercent val="0"/>
          <c:showBubbleSize val="0"/>
        </c:dLbls>
        <c:axId val="478118752"/>
        <c:axId val="478119144"/>
      </c:scatterChart>
      <c:valAx>
        <c:axId val="478118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9144"/>
        <c:crosses val="autoZero"/>
        <c:crossBetween val="midCat"/>
      </c:valAx>
      <c:valAx>
        <c:axId val="478119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187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CL-0720-12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'Motor Data'!$C$49</c:f>
              <c:strCache>
                <c:ptCount val="1"/>
                <c:pt idx="0">
                  <c:v>Thrust, 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Data'!$B$50:$B$59</c:f>
              <c:numCache>
                <c:formatCode>0.00</c:formatCode>
                <c:ptCount val="10"/>
                <c:pt idx="0">
                  <c:v>0.27</c:v>
                </c:pt>
                <c:pt idx="1">
                  <c:v>0.38</c:v>
                </c:pt>
                <c:pt idx="2">
                  <c:v>0.47</c:v>
                </c:pt>
                <c:pt idx="3">
                  <c:v>0.56000000000000005</c:v>
                </c:pt>
                <c:pt idx="4">
                  <c:v>0.73</c:v>
                </c:pt>
                <c:pt idx="5">
                  <c:v>0.86</c:v>
                </c:pt>
                <c:pt idx="6">
                  <c:v>0.99</c:v>
                </c:pt>
                <c:pt idx="7">
                  <c:v>1.1100000000000001</c:v>
                </c:pt>
                <c:pt idx="8">
                  <c:v>1.21</c:v>
                </c:pt>
                <c:pt idx="9">
                  <c:v>1.36</c:v>
                </c:pt>
              </c:numCache>
            </c:numRef>
          </c:xVal>
          <c:yVal>
            <c:numRef>
              <c:f>'Motor Data'!$C$50:$C$59</c:f>
              <c:numCache>
                <c:formatCode>0.0</c:formatCode>
                <c:ptCount val="10"/>
                <c:pt idx="0">
                  <c:v>3.6</c:v>
                </c:pt>
                <c:pt idx="1">
                  <c:v>5.4</c:v>
                </c:pt>
                <c:pt idx="2">
                  <c:v>6.9</c:v>
                </c:pt>
                <c:pt idx="3">
                  <c:v>8.5</c:v>
                </c:pt>
                <c:pt idx="4">
                  <c:v>11.3</c:v>
                </c:pt>
                <c:pt idx="5">
                  <c:v>13.5</c:v>
                </c:pt>
                <c:pt idx="6">
                  <c:v>15.8</c:v>
                </c:pt>
                <c:pt idx="7">
                  <c:v>17.5</c:v>
                </c:pt>
                <c:pt idx="8">
                  <c:v>19</c:v>
                </c:pt>
                <c:pt idx="9">
                  <c:v>21.7</c:v>
                </c:pt>
              </c:numCache>
            </c:numRef>
          </c:yVal>
          <c:smooth val="0"/>
        </c:ser>
        <c:dLbls>
          <c:showLegendKey val="0"/>
          <c:showVal val="0"/>
          <c:showCatName val="0"/>
          <c:showSerName val="0"/>
          <c:showPercent val="0"/>
          <c:showBubbleSize val="0"/>
        </c:dLbls>
        <c:axId val="195000152"/>
        <c:axId val="194998584"/>
      </c:scatterChart>
      <c:valAx>
        <c:axId val="1950001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98584"/>
        <c:crosses val="autoZero"/>
        <c:crossBetween val="midCat"/>
      </c:valAx>
      <c:valAx>
        <c:axId val="19499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0001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Nano</a:t>
            </a:r>
            <a:r>
              <a:rPr lang="en-US" baseline="0"/>
              <a:t> Qx Stock Motor, Eachine CG023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Data'!$B$261:$B$270</c:f>
              <c:numCache>
                <c:formatCode>0.00</c:formatCode>
                <c:ptCount val="10"/>
                <c:pt idx="0">
                  <c:v>0.1</c:v>
                </c:pt>
                <c:pt idx="1">
                  <c:v>0.19</c:v>
                </c:pt>
                <c:pt idx="2">
                  <c:v>0.22</c:v>
                </c:pt>
                <c:pt idx="3">
                  <c:v>0.26</c:v>
                </c:pt>
                <c:pt idx="4">
                  <c:v>0.33</c:v>
                </c:pt>
                <c:pt idx="5">
                  <c:v>0.39</c:v>
                </c:pt>
                <c:pt idx="6">
                  <c:v>0.41</c:v>
                </c:pt>
                <c:pt idx="7">
                  <c:v>0.44</c:v>
                </c:pt>
                <c:pt idx="8">
                  <c:v>0.49</c:v>
                </c:pt>
                <c:pt idx="9">
                  <c:v>0.57999999999999996</c:v>
                </c:pt>
              </c:numCache>
            </c:numRef>
          </c:xVal>
          <c:yVal>
            <c:numRef>
              <c:f>'Motor Data'!$C$261:$C$270</c:f>
              <c:numCache>
                <c:formatCode>0.0</c:formatCode>
                <c:ptCount val="10"/>
                <c:pt idx="0">
                  <c:v>1.4</c:v>
                </c:pt>
                <c:pt idx="1">
                  <c:v>2.9</c:v>
                </c:pt>
                <c:pt idx="2">
                  <c:v>3.6</c:v>
                </c:pt>
                <c:pt idx="3">
                  <c:v>4.0999999999999996</c:v>
                </c:pt>
                <c:pt idx="4">
                  <c:v>5.4</c:v>
                </c:pt>
                <c:pt idx="5">
                  <c:v>6.5</c:v>
                </c:pt>
                <c:pt idx="6">
                  <c:v>6.9</c:v>
                </c:pt>
                <c:pt idx="7">
                  <c:v>7.4</c:v>
                </c:pt>
                <c:pt idx="8">
                  <c:v>8.1999999999999993</c:v>
                </c:pt>
                <c:pt idx="9">
                  <c:v>9.8000000000000007</c:v>
                </c:pt>
              </c:numCache>
            </c:numRef>
          </c:yVal>
          <c:smooth val="0"/>
        </c:ser>
        <c:dLbls>
          <c:showLegendKey val="0"/>
          <c:showVal val="0"/>
          <c:showCatName val="0"/>
          <c:showSerName val="0"/>
          <c:showPercent val="0"/>
          <c:showBubbleSize val="0"/>
        </c:dLbls>
        <c:axId val="478120320"/>
        <c:axId val="478120712"/>
      </c:scatterChart>
      <c:valAx>
        <c:axId val="478120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0712"/>
        <c:crosses val="autoZero"/>
        <c:crossBetween val="midCat"/>
      </c:valAx>
      <c:valAx>
        <c:axId val="478120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032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 </a:t>
            </a:r>
            <a:r>
              <a:rPr lang="en-US" baseline="0"/>
              <a:t>Motor, NQx Stock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Data'!$B$278:$B$287</c:f>
              <c:numCache>
                <c:formatCode>0.00</c:formatCode>
                <c:ptCount val="10"/>
                <c:pt idx="0">
                  <c:v>0.12</c:v>
                </c:pt>
                <c:pt idx="1">
                  <c:v>0.18</c:v>
                </c:pt>
                <c:pt idx="2">
                  <c:v>0.23</c:v>
                </c:pt>
                <c:pt idx="3">
                  <c:v>0.33</c:v>
                </c:pt>
                <c:pt idx="4">
                  <c:v>0.37</c:v>
                </c:pt>
                <c:pt idx="5">
                  <c:v>0.41</c:v>
                </c:pt>
                <c:pt idx="6">
                  <c:v>0.49</c:v>
                </c:pt>
                <c:pt idx="7">
                  <c:v>0.56000000000000005</c:v>
                </c:pt>
                <c:pt idx="8">
                  <c:v>0.66</c:v>
                </c:pt>
                <c:pt idx="9">
                  <c:v>0.76</c:v>
                </c:pt>
              </c:numCache>
            </c:numRef>
          </c:xVal>
          <c:yVal>
            <c:numRef>
              <c:f>'Motor Data'!$C$278:$C$287</c:f>
              <c:numCache>
                <c:formatCode>0.0</c:formatCode>
                <c:ptCount val="10"/>
                <c:pt idx="0">
                  <c:v>1.4</c:v>
                </c:pt>
                <c:pt idx="1">
                  <c:v>2.1</c:v>
                </c:pt>
                <c:pt idx="2">
                  <c:v>2.8</c:v>
                </c:pt>
                <c:pt idx="3">
                  <c:v>4.2</c:v>
                </c:pt>
                <c:pt idx="4">
                  <c:v>4.9000000000000004</c:v>
                </c:pt>
                <c:pt idx="5">
                  <c:v>5.5</c:v>
                </c:pt>
                <c:pt idx="6">
                  <c:v>6.7</c:v>
                </c:pt>
                <c:pt idx="7">
                  <c:v>7.8</c:v>
                </c:pt>
                <c:pt idx="8">
                  <c:v>9.4</c:v>
                </c:pt>
                <c:pt idx="9">
                  <c:v>10.7</c:v>
                </c:pt>
              </c:numCache>
            </c:numRef>
          </c:yVal>
          <c:smooth val="0"/>
        </c:ser>
        <c:dLbls>
          <c:showLegendKey val="0"/>
          <c:showVal val="0"/>
          <c:showCatName val="0"/>
          <c:showSerName val="0"/>
          <c:showPercent val="0"/>
          <c:showBubbleSize val="0"/>
        </c:dLbls>
        <c:axId val="478121104"/>
        <c:axId val="478121496"/>
      </c:scatterChart>
      <c:valAx>
        <c:axId val="4781211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1496"/>
        <c:crosses val="autoZero"/>
        <c:crossBetween val="midCat"/>
      </c:valAx>
      <c:valAx>
        <c:axId val="478121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11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 </a:t>
            </a:r>
            <a:r>
              <a:rPr lang="en-US" baseline="0"/>
              <a:t>Motor, NQx 3D Stock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Data'!$B$295:$B$304</c:f>
              <c:numCache>
                <c:formatCode>0.00</c:formatCode>
                <c:ptCount val="10"/>
                <c:pt idx="0">
                  <c:v>0.13</c:v>
                </c:pt>
                <c:pt idx="1">
                  <c:v>0.19</c:v>
                </c:pt>
                <c:pt idx="2">
                  <c:v>0.25</c:v>
                </c:pt>
                <c:pt idx="3">
                  <c:v>0.35</c:v>
                </c:pt>
                <c:pt idx="4">
                  <c:v>0.45</c:v>
                </c:pt>
                <c:pt idx="5">
                  <c:v>0.49</c:v>
                </c:pt>
                <c:pt idx="6">
                  <c:v>0.57999999999999996</c:v>
                </c:pt>
                <c:pt idx="7">
                  <c:v>0.65</c:v>
                </c:pt>
                <c:pt idx="8">
                  <c:v>0.73</c:v>
                </c:pt>
                <c:pt idx="9">
                  <c:v>0.83</c:v>
                </c:pt>
              </c:numCache>
            </c:numRef>
          </c:xVal>
          <c:yVal>
            <c:numRef>
              <c:f>'Motor Data'!$C$295:$C$304</c:f>
              <c:numCache>
                <c:formatCode>0.0</c:formatCode>
                <c:ptCount val="10"/>
                <c:pt idx="0">
                  <c:v>1.5</c:v>
                </c:pt>
                <c:pt idx="1">
                  <c:v>2.2000000000000002</c:v>
                </c:pt>
                <c:pt idx="2">
                  <c:v>2.9</c:v>
                </c:pt>
                <c:pt idx="3">
                  <c:v>4.2</c:v>
                </c:pt>
                <c:pt idx="4">
                  <c:v>5.4</c:v>
                </c:pt>
                <c:pt idx="5">
                  <c:v>6</c:v>
                </c:pt>
                <c:pt idx="6">
                  <c:v>7</c:v>
                </c:pt>
                <c:pt idx="7">
                  <c:v>8.1</c:v>
                </c:pt>
                <c:pt idx="8">
                  <c:v>9.1</c:v>
                </c:pt>
                <c:pt idx="9">
                  <c:v>10.4</c:v>
                </c:pt>
              </c:numCache>
            </c:numRef>
          </c:yVal>
          <c:smooth val="0"/>
        </c:ser>
        <c:dLbls>
          <c:showLegendKey val="0"/>
          <c:showVal val="0"/>
          <c:showCatName val="0"/>
          <c:showSerName val="0"/>
          <c:showPercent val="0"/>
          <c:showBubbleSize val="0"/>
        </c:dLbls>
        <c:axId val="478122280"/>
        <c:axId val="478122672"/>
      </c:scatterChart>
      <c:valAx>
        <c:axId val="4781222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2672"/>
        <c:crosses val="autoZero"/>
        <c:crossBetween val="midCat"/>
      </c:valAx>
      <c:valAx>
        <c:axId val="47812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22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 Motor, Eachine CG023</a:t>
            </a:r>
            <a:r>
              <a:rPr lang="en-US" baseline="0"/>
              <a:t>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Data'!$B$312:$B$321</c:f>
              <c:numCache>
                <c:formatCode>0.00</c:formatCode>
                <c:ptCount val="10"/>
                <c:pt idx="0">
                  <c:v>0.18</c:v>
                </c:pt>
                <c:pt idx="1">
                  <c:v>0.24</c:v>
                </c:pt>
                <c:pt idx="2">
                  <c:v>0.33</c:v>
                </c:pt>
                <c:pt idx="3">
                  <c:v>0.37</c:v>
                </c:pt>
                <c:pt idx="4">
                  <c:v>0.47</c:v>
                </c:pt>
                <c:pt idx="5">
                  <c:v>0.51</c:v>
                </c:pt>
                <c:pt idx="6">
                  <c:v>0.57999999999999996</c:v>
                </c:pt>
                <c:pt idx="7">
                  <c:v>0.64</c:v>
                </c:pt>
                <c:pt idx="8">
                  <c:v>0.7</c:v>
                </c:pt>
                <c:pt idx="9">
                  <c:v>0.75</c:v>
                </c:pt>
              </c:numCache>
            </c:numRef>
          </c:xVal>
          <c:yVal>
            <c:numRef>
              <c:f>'Motor Data'!$C$312:$C$321</c:f>
              <c:numCache>
                <c:formatCode>0.0</c:formatCode>
                <c:ptCount val="10"/>
                <c:pt idx="0">
                  <c:v>2.2000000000000002</c:v>
                </c:pt>
                <c:pt idx="1">
                  <c:v>3.1</c:v>
                </c:pt>
                <c:pt idx="2">
                  <c:v>4.4000000000000004</c:v>
                </c:pt>
                <c:pt idx="3">
                  <c:v>5.0999999999999996</c:v>
                </c:pt>
                <c:pt idx="4">
                  <c:v>6.6</c:v>
                </c:pt>
                <c:pt idx="5">
                  <c:v>7</c:v>
                </c:pt>
                <c:pt idx="6">
                  <c:v>8.1999999999999993</c:v>
                </c:pt>
                <c:pt idx="7">
                  <c:v>9.1999999999999993</c:v>
                </c:pt>
                <c:pt idx="8">
                  <c:v>10</c:v>
                </c:pt>
                <c:pt idx="9">
                  <c:v>11</c:v>
                </c:pt>
              </c:numCache>
            </c:numRef>
          </c:yVal>
          <c:smooth val="0"/>
        </c:ser>
        <c:dLbls>
          <c:showLegendKey val="0"/>
          <c:showVal val="0"/>
          <c:showCatName val="0"/>
          <c:showSerName val="0"/>
          <c:showPercent val="0"/>
          <c:showBubbleSize val="0"/>
        </c:dLbls>
        <c:axId val="478123456"/>
        <c:axId val="478123848"/>
      </c:scatterChart>
      <c:valAx>
        <c:axId val="4781234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3848"/>
        <c:crosses val="autoZero"/>
        <c:crossBetween val="midCat"/>
      </c:valAx>
      <c:valAx>
        <c:axId val="478123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234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CL-0615-11 Motor, Nano QX 3D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Data'!$B$331:$B$340</c:f>
              <c:numCache>
                <c:formatCode>0.00</c:formatCode>
                <c:ptCount val="10"/>
                <c:pt idx="0">
                  <c:v>0.14000000000000001</c:v>
                </c:pt>
                <c:pt idx="1">
                  <c:v>0.2</c:v>
                </c:pt>
                <c:pt idx="2">
                  <c:v>0.26</c:v>
                </c:pt>
                <c:pt idx="3">
                  <c:v>0.37</c:v>
                </c:pt>
                <c:pt idx="4">
                  <c:v>0.47</c:v>
                </c:pt>
                <c:pt idx="5">
                  <c:v>0.52</c:v>
                </c:pt>
                <c:pt idx="6">
                  <c:v>0.61</c:v>
                </c:pt>
                <c:pt idx="7">
                  <c:v>0.68</c:v>
                </c:pt>
                <c:pt idx="8">
                  <c:v>0.76</c:v>
                </c:pt>
                <c:pt idx="9">
                  <c:v>0.86</c:v>
                </c:pt>
              </c:numCache>
            </c:numRef>
          </c:xVal>
          <c:yVal>
            <c:numRef>
              <c:f>'Motor Data'!$C$331:$C$340</c:f>
              <c:numCache>
                <c:formatCode>0.0</c:formatCode>
                <c:ptCount val="10"/>
                <c:pt idx="0">
                  <c:v>1.6</c:v>
                </c:pt>
                <c:pt idx="1">
                  <c:v>2.4</c:v>
                </c:pt>
                <c:pt idx="2">
                  <c:v>3</c:v>
                </c:pt>
                <c:pt idx="3">
                  <c:v>4.4000000000000004</c:v>
                </c:pt>
                <c:pt idx="4">
                  <c:v>5.6</c:v>
                </c:pt>
                <c:pt idx="5">
                  <c:v>6.2</c:v>
                </c:pt>
                <c:pt idx="6">
                  <c:v>7.3</c:v>
                </c:pt>
                <c:pt idx="7">
                  <c:v>8.1999999999999993</c:v>
                </c:pt>
                <c:pt idx="8">
                  <c:v>9.3000000000000007</c:v>
                </c:pt>
                <c:pt idx="9">
                  <c:v>10.3</c:v>
                </c:pt>
              </c:numCache>
            </c:numRef>
          </c:yVal>
          <c:smooth val="0"/>
        </c:ser>
        <c:dLbls>
          <c:showLegendKey val="0"/>
          <c:showVal val="0"/>
          <c:showCatName val="0"/>
          <c:showSerName val="0"/>
          <c:showPercent val="0"/>
          <c:showBubbleSize val="0"/>
        </c:dLbls>
        <c:axId val="478450600"/>
        <c:axId val="478450992"/>
      </c:scatterChart>
      <c:valAx>
        <c:axId val="478450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0992"/>
        <c:crosses val="autoZero"/>
        <c:crossBetween val="midCat"/>
      </c:valAx>
      <c:valAx>
        <c:axId val="478450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06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HK Mini Quad 8X20mm Motor, Hubsan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Data'!$B$348:$B$357</c:f>
              <c:numCache>
                <c:formatCode>0.00</c:formatCode>
                <c:ptCount val="10"/>
                <c:pt idx="0">
                  <c:v>0.28999999999999998</c:v>
                </c:pt>
                <c:pt idx="1">
                  <c:v>0.41</c:v>
                </c:pt>
                <c:pt idx="2">
                  <c:v>0.52</c:v>
                </c:pt>
                <c:pt idx="3">
                  <c:v>0.62</c:v>
                </c:pt>
                <c:pt idx="4">
                  <c:v>0.77</c:v>
                </c:pt>
                <c:pt idx="5">
                  <c:v>0.92</c:v>
                </c:pt>
                <c:pt idx="6">
                  <c:v>1.03</c:v>
                </c:pt>
                <c:pt idx="7">
                  <c:v>1.18</c:v>
                </c:pt>
                <c:pt idx="8">
                  <c:v>1.26</c:v>
                </c:pt>
                <c:pt idx="9">
                  <c:v>1.34</c:v>
                </c:pt>
              </c:numCache>
            </c:numRef>
          </c:xVal>
          <c:yVal>
            <c:numRef>
              <c:f>'Motor Data'!$C$348:$C$357</c:f>
              <c:numCache>
                <c:formatCode>0.0</c:formatCode>
                <c:ptCount val="10"/>
                <c:pt idx="0">
                  <c:v>4.3</c:v>
                </c:pt>
                <c:pt idx="1">
                  <c:v>6.5</c:v>
                </c:pt>
                <c:pt idx="2">
                  <c:v>8.4</c:v>
                </c:pt>
                <c:pt idx="3">
                  <c:v>10.199999999999999</c:v>
                </c:pt>
                <c:pt idx="4">
                  <c:v>13.2</c:v>
                </c:pt>
                <c:pt idx="5">
                  <c:v>16</c:v>
                </c:pt>
                <c:pt idx="6">
                  <c:v>18.100000000000001</c:v>
                </c:pt>
                <c:pt idx="7">
                  <c:v>20.8</c:v>
                </c:pt>
                <c:pt idx="8">
                  <c:v>22.5</c:v>
                </c:pt>
                <c:pt idx="9">
                  <c:v>24</c:v>
                </c:pt>
              </c:numCache>
            </c:numRef>
          </c:yVal>
          <c:smooth val="0"/>
        </c:ser>
        <c:dLbls>
          <c:showLegendKey val="0"/>
          <c:showVal val="0"/>
          <c:showCatName val="0"/>
          <c:showSerName val="0"/>
          <c:showPercent val="0"/>
          <c:showBubbleSize val="0"/>
        </c:dLbls>
        <c:axId val="478451776"/>
        <c:axId val="478452168"/>
      </c:scatterChart>
      <c:valAx>
        <c:axId val="4784517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2168"/>
        <c:crosses val="autoZero"/>
        <c:crossBetween val="midCat"/>
      </c:valAx>
      <c:valAx>
        <c:axId val="478452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17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HK Mini Quad 8X20mm Motor, Parrot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Data'!$B$365:$B$374</c:f>
              <c:numCache>
                <c:formatCode>0.00</c:formatCode>
                <c:ptCount val="10"/>
                <c:pt idx="0">
                  <c:v>0.33</c:v>
                </c:pt>
                <c:pt idx="1">
                  <c:v>0.48</c:v>
                </c:pt>
                <c:pt idx="2">
                  <c:v>0.61</c:v>
                </c:pt>
                <c:pt idx="3">
                  <c:v>0.86</c:v>
                </c:pt>
                <c:pt idx="4">
                  <c:v>0.97</c:v>
                </c:pt>
                <c:pt idx="5">
                  <c:v>1.08</c:v>
                </c:pt>
                <c:pt idx="6">
                  <c:v>1.27</c:v>
                </c:pt>
                <c:pt idx="7">
                  <c:v>1.45</c:v>
                </c:pt>
                <c:pt idx="8">
                  <c:v>1.68</c:v>
                </c:pt>
                <c:pt idx="9">
                  <c:v>1.9</c:v>
                </c:pt>
              </c:numCache>
            </c:numRef>
          </c:xVal>
          <c:yVal>
            <c:numRef>
              <c:f>'Motor Data'!$C$365:$C$374</c:f>
              <c:numCache>
                <c:formatCode>0.0</c:formatCode>
                <c:ptCount val="10"/>
                <c:pt idx="0">
                  <c:v>4.5999999999999996</c:v>
                </c:pt>
                <c:pt idx="1">
                  <c:v>7</c:v>
                </c:pt>
                <c:pt idx="2">
                  <c:v>9.1999999999999993</c:v>
                </c:pt>
                <c:pt idx="3">
                  <c:v>13.4</c:v>
                </c:pt>
                <c:pt idx="4">
                  <c:v>15.4</c:v>
                </c:pt>
                <c:pt idx="5">
                  <c:v>17.3</c:v>
                </c:pt>
                <c:pt idx="6">
                  <c:v>20.6</c:v>
                </c:pt>
                <c:pt idx="7">
                  <c:v>23.7</c:v>
                </c:pt>
                <c:pt idx="8">
                  <c:v>27.5</c:v>
                </c:pt>
                <c:pt idx="9">
                  <c:v>30.4</c:v>
                </c:pt>
              </c:numCache>
            </c:numRef>
          </c:yVal>
          <c:smooth val="0"/>
        </c:ser>
        <c:dLbls>
          <c:showLegendKey val="0"/>
          <c:showVal val="0"/>
          <c:showCatName val="0"/>
          <c:showSerName val="0"/>
          <c:showPercent val="0"/>
          <c:showBubbleSize val="0"/>
        </c:dLbls>
        <c:axId val="478452952"/>
        <c:axId val="478453344"/>
      </c:scatterChart>
      <c:valAx>
        <c:axId val="4784529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3344"/>
        <c:crosses val="autoZero"/>
        <c:crossBetween val="midCat"/>
      </c:valAx>
      <c:valAx>
        <c:axId val="478453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29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MP05 Brushless, 90mm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Data'!$B$384:$B$393</c:f>
              <c:numCache>
                <c:formatCode>0.00</c:formatCode>
                <c:ptCount val="10"/>
                <c:pt idx="0">
                  <c:v>0.1</c:v>
                </c:pt>
                <c:pt idx="1">
                  <c:v>0.19</c:v>
                </c:pt>
                <c:pt idx="2">
                  <c:v>0.44</c:v>
                </c:pt>
                <c:pt idx="3">
                  <c:v>0.71</c:v>
                </c:pt>
                <c:pt idx="4">
                  <c:v>0.98</c:v>
                </c:pt>
                <c:pt idx="5">
                  <c:v>1.28</c:v>
                </c:pt>
                <c:pt idx="6">
                  <c:v>1.65</c:v>
                </c:pt>
                <c:pt idx="7">
                  <c:v>1.98</c:v>
                </c:pt>
                <c:pt idx="8">
                  <c:v>2.2200000000000002</c:v>
                </c:pt>
                <c:pt idx="9">
                  <c:v>2.41</c:v>
                </c:pt>
              </c:numCache>
            </c:numRef>
          </c:xVal>
          <c:yVal>
            <c:numRef>
              <c:f>'Motor Data'!$C$384:$C$393</c:f>
              <c:numCache>
                <c:formatCode>0.0</c:formatCode>
                <c:ptCount val="10"/>
                <c:pt idx="0">
                  <c:v>2.6</c:v>
                </c:pt>
                <c:pt idx="1">
                  <c:v>7.1</c:v>
                </c:pt>
                <c:pt idx="2">
                  <c:v>16.399999999999999</c:v>
                </c:pt>
                <c:pt idx="3">
                  <c:v>26.1</c:v>
                </c:pt>
                <c:pt idx="4">
                  <c:v>35</c:v>
                </c:pt>
                <c:pt idx="5">
                  <c:v>44.5</c:v>
                </c:pt>
                <c:pt idx="6">
                  <c:v>56</c:v>
                </c:pt>
                <c:pt idx="7">
                  <c:v>65.2</c:v>
                </c:pt>
                <c:pt idx="8">
                  <c:v>71.7</c:v>
                </c:pt>
                <c:pt idx="9">
                  <c:v>76.900000000000006</c:v>
                </c:pt>
              </c:numCache>
            </c:numRef>
          </c:yVal>
          <c:smooth val="0"/>
        </c:ser>
        <c:dLbls>
          <c:showLegendKey val="0"/>
          <c:showVal val="0"/>
          <c:showCatName val="0"/>
          <c:showSerName val="0"/>
          <c:showPercent val="0"/>
          <c:showBubbleSize val="0"/>
        </c:dLbls>
        <c:axId val="478454128"/>
        <c:axId val="478454520"/>
      </c:scatterChart>
      <c:valAx>
        <c:axId val="478454128"/>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4520"/>
        <c:crosses val="autoZero"/>
        <c:crossBetween val="midCat"/>
      </c:valAx>
      <c:valAx>
        <c:axId val="478454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41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MP05 Brushless, 75mm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Data'!$B$402:$B$409</c:f>
              <c:numCache>
                <c:formatCode>0.00</c:formatCode>
                <c:ptCount val="8"/>
                <c:pt idx="0">
                  <c:v>0.21</c:v>
                </c:pt>
                <c:pt idx="1">
                  <c:v>0.47</c:v>
                </c:pt>
                <c:pt idx="2">
                  <c:v>0.7</c:v>
                </c:pt>
                <c:pt idx="3">
                  <c:v>0.98</c:v>
                </c:pt>
                <c:pt idx="4">
                  <c:v>1.23</c:v>
                </c:pt>
                <c:pt idx="5">
                  <c:v>1.42</c:v>
                </c:pt>
                <c:pt idx="6">
                  <c:v>1.69</c:v>
                </c:pt>
                <c:pt idx="7">
                  <c:v>2.0499999999999998</c:v>
                </c:pt>
              </c:numCache>
            </c:numRef>
          </c:xVal>
          <c:yVal>
            <c:numRef>
              <c:f>'Motor Data'!$C$402:$C$409</c:f>
              <c:numCache>
                <c:formatCode>0.0</c:formatCode>
                <c:ptCount val="8"/>
                <c:pt idx="0">
                  <c:v>7.7</c:v>
                </c:pt>
                <c:pt idx="1">
                  <c:v>17.100000000000001</c:v>
                </c:pt>
                <c:pt idx="2">
                  <c:v>25.4</c:v>
                </c:pt>
                <c:pt idx="3">
                  <c:v>33.799999999999997</c:v>
                </c:pt>
                <c:pt idx="4">
                  <c:v>41.2</c:v>
                </c:pt>
                <c:pt idx="5">
                  <c:v>47.5</c:v>
                </c:pt>
                <c:pt idx="6">
                  <c:v>56.1</c:v>
                </c:pt>
                <c:pt idx="7">
                  <c:v>65.099999999999994</c:v>
                </c:pt>
              </c:numCache>
            </c:numRef>
          </c:yVal>
          <c:smooth val="0"/>
        </c:ser>
        <c:dLbls>
          <c:showLegendKey val="0"/>
          <c:showVal val="0"/>
          <c:showCatName val="0"/>
          <c:showSerName val="0"/>
          <c:showPercent val="0"/>
          <c:showBubbleSize val="0"/>
        </c:dLbls>
        <c:axId val="478455304"/>
        <c:axId val="478455696"/>
      </c:scatterChart>
      <c:valAx>
        <c:axId val="478455304"/>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5696"/>
        <c:crosses val="autoZero"/>
        <c:crossBetween val="midCat"/>
      </c:valAx>
      <c:valAx>
        <c:axId val="47845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53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MP03 Brushless, 90mm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Data'!$B$419:$B$427</c:f>
              <c:numCache>
                <c:formatCode>0.00</c:formatCode>
                <c:ptCount val="9"/>
                <c:pt idx="0">
                  <c:v>0.22</c:v>
                </c:pt>
                <c:pt idx="1">
                  <c:v>0.5</c:v>
                </c:pt>
                <c:pt idx="2">
                  <c:v>0.72</c:v>
                </c:pt>
                <c:pt idx="3">
                  <c:v>0.98</c:v>
                </c:pt>
                <c:pt idx="4">
                  <c:v>1.21</c:v>
                </c:pt>
                <c:pt idx="5">
                  <c:v>1.48</c:v>
                </c:pt>
                <c:pt idx="6">
                  <c:v>1.72</c:v>
                </c:pt>
                <c:pt idx="7">
                  <c:v>2</c:v>
                </c:pt>
                <c:pt idx="8">
                  <c:v>2.3199999999999998</c:v>
                </c:pt>
              </c:numCache>
            </c:numRef>
          </c:xVal>
          <c:yVal>
            <c:numRef>
              <c:f>'Motor Data'!$C$419:$C$427</c:f>
              <c:numCache>
                <c:formatCode>0.0</c:formatCode>
                <c:ptCount val="9"/>
                <c:pt idx="0">
                  <c:v>8.1</c:v>
                </c:pt>
                <c:pt idx="1">
                  <c:v>18.100000000000001</c:v>
                </c:pt>
                <c:pt idx="2">
                  <c:v>25.4</c:v>
                </c:pt>
                <c:pt idx="3">
                  <c:v>31.2</c:v>
                </c:pt>
                <c:pt idx="4">
                  <c:v>39</c:v>
                </c:pt>
                <c:pt idx="5">
                  <c:v>46.1</c:v>
                </c:pt>
                <c:pt idx="6">
                  <c:v>52.4</c:v>
                </c:pt>
                <c:pt idx="7">
                  <c:v>59.4</c:v>
                </c:pt>
                <c:pt idx="8">
                  <c:v>64.2</c:v>
                </c:pt>
              </c:numCache>
            </c:numRef>
          </c:yVal>
          <c:smooth val="0"/>
        </c:ser>
        <c:dLbls>
          <c:showLegendKey val="0"/>
          <c:showVal val="0"/>
          <c:showCatName val="0"/>
          <c:showSerName val="0"/>
          <c:showPercent val="0"/>
          <c:showBubbleSize val="0"/>
        </c:dLbls>
        <c:axId val="478456480"/>
        <c:axId val="478456872"/>
      </c:scatterChart>
      <c:valAx>
        <c:axId val="478456480"/>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6872"/>
        <c:crosses val="autoZero"/>
        <c:crossBetween val="midCat"/>
      </c:valAx>
      <c:valAx>
        <c:axId val="478456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64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Hubsan</a:t>
            </a:r>
            <a:r>
              <a:rPr lang="en-US" baseline="0"/>
              <a:t> 7mm "Upgrade"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'Motor Data'!$C$65</c:f>
              <c:strCache>
                <c:ptCount val="1"/>
                <c:pt idx="0">
                  <c:v>Thrust, 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Data'!$B$66:$B$75</c:f>
              <c:numCache>
                <c:formatCode>0.00</c:formatCode>
                <c:ptCount val="10"/>
                <c:pt idx="0">
                  <c:v>0.24</c:v>
                </c:pt>
                <c:pt idx="1">
                  <c:v>0.33</c:v>
                </c:pt>
                <c:pt idx="2">
                  <c:v>0.5</c:v>
                </c:pt>
                <c:pt idx="3">
                  <c:v>0.63</c:v>
                </c:pt>
                <c:pt idx="4">
                  <c:v>0.74</c:v>
                </c:pt>
                <c:pt idx="5">
                  <c:v>0.84</c:v>
                </c:pt>
                <c:pt idx="6">
                  <c:v>0.96</c:v>
                </c:pt>
                <c:pt idx="7">
                  <c:v>1.04</c:v>
                </c:pt>
                <c:pt idx="8">
                  <c:v>1.1299999999999999</c:v>
                </c:pt>
                <c:pt idx="9">
                  <c:v>1.1499999999999999</c:v>
                </c:pt>
              </c:numCache>
            </c:numRef>
          </c:xVal>
          <c:yVal>
            <c:numRef>
              <c:f>'Motor Data'!$C$66:$C$75</c:f>
              <c:numCache>
                <c:formatCode>0.0</c:formatCode>
                <c:ptCount val="10"/>
                <c:pt idx="0">
                  <c:v>3.6</c:v>
                </c:pt>
                <c:pt idx="1">
                  <c:v>5.2</c:v>
                </c:pt>
                <c:pt idx="2">
                  <c:v>8.1</c:v>
                </c:pt>
                <c:pt idx="3">
                  <c:v>10.6</c:v>
                </c:pt>
                <c:pt idx="4">
                  <c:v>12.8</c:v>
                </c:pt>
                <c:pt idx="5">
                  <c:v>14.6</c:v>
                </c:pt>
                <c:pt idx="6">
                  <c:v>17</c:v>
                </c:pt>
                <c:pt idx="7">
                  <c:v>18.600000000000001</c:v>
                </c:pt>
                <c:pt idx="8">
                  <c:v>20.2</c:v>
                </c:pt>
                <c:pt idx="9">
                  <c:v>20.5</c:v>
                </c:pt>
              </c:numCache>
            </c:numRef>
          </c:yVal>
          <c:smooth val="0"/>
        </c:ser>
        <c:dLbls>
          <c:showLegendKey val="0"/>
          <c:showVal val="0"/>
          <c:showCatName val="0"/>
          <c:showSerName val="0"/>
          <c:showPercent val="0"/>
          <c:showBubbleSize val="0"/>
        </c:dLbls>
        <c:axId val="194988656"/>
        <c:axId val="194988264"/>
      </c:scatterChart>
      <c:valAx>
        <c:axId val="1949886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8264"/>
        <c:crosses val="autoZero"/>
        <c:crossBetween val="midCat"/>
      </c:valAx>
      <c:valAx>
        <c:axId val="194988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86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MP03 Brushless, 75mm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Data'!$B$437:$B$445</c:f>
              <c:numCache>
                <c:formatCode>0.00</c:formatCode>
                <c:ptCount val="9"/>
                <c:pt idx="0">
                  <c:v>0.23</c:v>
                </c:pt>
                <c:pt idx="1">
                  <c:v>0.47</c:v>
                </c:pt>
                <c:pt idx="2">
                  <c:v>0.73</c:v>
                </c:pt>
                <c:pt idx="3">
                  <c:v>0.98</c:v>
                </c:pt>
                <c:pt idx="4">
                  <c:v>1.22</c:v>
                </c:pt>
                <c:pt idx="5">
                  <c:v>1.5</c:v>
                </c:pt>
                <c:pt idx="6">
                  <c:v>1.73</c:v>
                </c:pt>
                <c:pt idx="7">
                  <c:v>1.95</c:v>
                </c:pt>
                <c:pt idx="8">
                  <c:v>2.09</c:v>
                </c:pt>
              </c:numCache>
            </c:numRef>
          </c:xVal>
          <c:yVal>
            <c:numRef>
              <c:f>'Motor Data'!$C$437:$C$445</c:f>
              <c:numCache>
                <c:formatCode>0.0</c:formatCode>
                <c:ptCount val="9"/>
                <c:pt idx="0">
                  <c:v>8.1999999999999993</c:v>
                </c:pt>
                <c:pt idx="1">
                  <c:v>16.899999999999999</c:v>
                </c:pt>
                <c:pt idx="2">
                  <c:v>24.9</c:v>
                </c:pt>
                <c:pt idx="3">
                  <c:v>32</c:v>
                </c:pt>
                <c:pt idx="4">
                  <c:v>38</c:v>
                </c:pt>
                <c:pt idx="5">
                  <c:v>45.7</c:v>
                </c:pt>
                <c:pt idx="6">
                  <c:v>51.4</c:v>
                </c:pt>
                <c:pt idx="7">
                  <c:v>55.8</c:v>
                </c:pt>
                <c:pt idx="8">
                  <c:v>58.3</c:v>
                </c:pt>
              </c:numCache>
            </c:numRef>
          </c:yVal>
          <c:smooth val="0"/>
        </c:ser>
        <c:dLbls>
          <c:showLegendKey val="0"/>
          <c:showVal val="0"/>
          <c:showCatName val="0"/>
          <c:showSerName val="0"/>
          <c:showPercent val="0"/>
          <c:showBubbleSize val="0"/>
        </c:dLbls>
        <c:axId val="478457656"/>
        <c:axId val="478818312"/>
      </c:scatterChart>
      <c:valAx>
        <c:axId val="478457656"/>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8312"/>
        <c:crosses val="autoZero"/>
        <c:crossBetween val="midCat"/>
      </c:valAx>
      <c:valAx>
        <c:axId val="478818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4576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MR-03-H Brushless, 90mm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Data'!$B$454:$B$463</c:f>
              <c:numCache>
                <c:formatCode>0.00</c:formatCode>
                <c:ptCount val="10"/>
                <c:pt idx="0">
                  <c:v>0.16</c:v>
                </c:pt>
                <c:pt idx="1">
                  <c:v>0.25</c:v>
                </c:pt>
                <c:pt idx="2">
                  <c:v>0.48</c:v>
                </c:pt>
                <c:pt idx="3">
                  <c:v>0.74</c:v>
                </c:pt>
                <c:pt idx="4">
                  <c:v>1.06</c:v>
                </c:pt>
                <c:pt idx="5">
                  <c:v>1.23</c:v>
                </c:pt>
                <c:pt idx="6">
                  <c:v>1.55</c:v>
                </c:pt>
                <c:pt idx="7">
                  <c:v>1.8</c:v>
                </c:pt>
                <c:pt idx="8">
                  <c:v>2.0299999999999998</c:v>
                </c:pt>
                <c:pt idx="9">
                  <c:v>2.19</c:v>
                </c:pt>
              </c:numCache>
            </c:numRef>
          </c:xVal>
          <c:yVal>
            <c:numRef>
              <c:f>'Motor Data'!$C$454:$C$463</c:f>
              <c:numCache>
                <c:formatCode>0.0</c:formatCode>
                <c:ptCount val="10"/>
                <c:pt idx="0">
                  <c:v>3.2</c:v>
                </c:pt>
                <c:pt idx="1">
                  <c:v>4.9000000000000004</c:v>
                </c:pt>
                <c:pt idx="2">
                  <c:v>10.1</c:v>
                </c:pt>
                <c:pt idx="3">
                  <c:v>14.7</c:v>
                </c:pt>
                <c:pt idx="4">
                  <c:v>19.8</c:v>
                </c:pt>
                <c:pt idx="5">
                  <c:v>22.4</c:v>
                </c:pt>
                <c:pt idx="6">
                  <c:v>26.5</c:v>
                </c:pt>
                <c:pt idx="7">
                  <c:v>29.5</c:v>
                </c:pt>
                <c:pt idx="8">
                  <c:v>32</c:v>
                </c:pt>
                <c:pt idx="9">
                  <c:v>33.9</c:v>
                </c:pt>
              </c:numCache>
            </c:numRef>
          </c:yVal>
          <c:smooth val="0"/>
        </c:ser>
        <c:dLbls>
          <c:showLegendKey val="0"/>
          <c:showVal val="0"/>
          <c:showCatName val="0"/>
          <c:showSerName val="0"/>
          <c:showPercent val="0"/>
          <c:showBubbleSize val="0"/>
        </c:dLbls>
        <c:axId val="478819096"/>
        <c:axId val="478819488"/>
      </c:scatterChart>
      <c:valAx>
        <c:axId val="478819096"/>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9488"/>
        <c:crosses val="autoZero"/>
        <c:crossBetween val="midCat"/>
      </c:valAx>
      <c:valAx>
        <c:axId val="478819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909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MP03 Brushless, 75mm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Data'!$B$437:$B$445</c:f>
              <c:numCache>
                <c:formatCode>0.00</c:formatCode>
                <c:ptCount val="9"/>
                <c:pt idx="0">
                  <c:v>0.23</c:v>
                </c:pt>
                <c:pt idx="1">
                  <c:v>0.47</c:v>
                </c:pt>
                <c:pt idx="2">
                  <c:v>0.73</c:v>
                </c:pt>
                <c:pt idx="3">
                  <c:v>0.98</c:v>
                </c:pt>
                <c:pt idx="4">
                  <c:v>1.22</c:v>
                </c:pt>
                <c:pt idx="5">
                  <c:v>1.5</c:v>
                </c:pt>
                <c:pt idx="6">
                  <c:v>1.73</c:v>
                </c:pt>
                <c:pt idx="7">
                  <c:v>1.95</c:v>
                </c:pt>
                <c:pt idx="8">
                  <c:v>2.09</c:v>
                </c:pt>
              </c:numCache>
            </c:numRef>
          </c:xVal>
          <c:yVal>
            <c:numRef>
              <c:f>'Motor Data'!$C$437:$C$445</c:f>
              <c:numCache>
                <c:formatCode>0.0</c:formatCode>
                <c:ptCount val="9"/>
                <c:pt idx="0">
                  <c:v>8.1999999999999993</c:v>
                </c:pt>
                <c:pt idx="1">
                  <c:v>16.899999999999999</c:v>
                </c:pt>
                <c:pt idx="2">
                  <c:v>24.9</c:v>
                </c:pt>
                <c:pt idx="3">
                  <c:v>32</c:v>
                </c:pt>
                <c:pt idx="4">
                  <c:v>38</c:v>
                </c:pt>
                <c:pt idx="5">
                  <c:v>45.7</c:v>
                </c:pt>
                <c:pt idx="6">
                  <c:v>51.4</c:v>
                </c:pt>
                <c:pt idx="7">
                  <c:v>55.8</c:v>
                </c:pt>
                <c:pt idx="8">
                  <c:v>58.3</c:v>
                </c:pt>
              </c:numCache>
            </c:numRef>
          </c:yVal>
          <c:smooth val="0"/>
        </c:ser>
        <c:dLbls>
          <c:showLegendKey val="0"/>
          <c:showVal val="0"/>
          <c:showCatName val="0"/>
          <c:showSerName val="0"/>
          <c:showPercent val="0"/>
          <c:showBubbleSize val="0"/>
        </c:dLbls>
        <c:axId val="478820272"/>
        <c:axId val="478820664"/>
      </c:scatterChart>
      <c:valAx>
        <c:axId val="478820272"/>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0664"/>
        <c:crosses val="autoZero"/>
        <c:crossBetween val="midCat"/>
      </c:valAx>
      <c:valAx>
        <c:axId val="478820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027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MR-03-H Brushless, 75mm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Data'!$B$472:$B$479</c:f>
              <c:numCache>
                <c:formatCode>0.00</c:formatCode>
                <c:ptCount val="8"/>
                <c:pt idx="0">
                  <c:v>0.25</c:v>
                </c:pt>
                <c:pt idx="1">
                  <c:v>0.53</c:v>
                </c:pt>
                <c:pt idx="2">
                  <c:v>0.72</c:v>
                </c:pt>
                <c:pt idx="3">
                  <c:v>1.02</c:v>
                </c:pt>
                <c:pt idx="4">
                  <c:v>1.22</c:v>
                </c:pt>
                <c:pt idx="5">
                  <c:v>1.56</c:v>
                </c:pt>
                <c:pt idx="6">
                  <c:v>1.81</c:v>
                </c:pt>
                <c:pt idx="7">
                  <c:v>2</c:v>
                </c:pt>
              </c:numCache>
            </c:numRef>
          </c:xVal>
          <c:yVal>
            <c:numRef>
              <c:f>'Motor Data'!$C$472:$C$479</c:f>
              <c:numCache>
                <c:formatCode>0.0</c:formatCode>
                <c:ptCount val="8"/>
                <c:pt idx="0">
                  <c:v>5.0999999999999996</c:v>
                </c:pt>
                <c:pt idx="1">
                  <c:v>10.7</c:v>
                </c:pt>
                <c:pt idx="2">
                  <c:v>14.2</c:v>
                </c:pt>
                <c:pt idx="3">
                  <c:v>19</c:v>
                </c:pt>
                <c:pt idx="4">
                  <c:v>22.3</c:v>
                </c:pt>
                <c:pt idx="5">
                  <c:v>26.6</c:v>
                </c:pt>
                <c:pt idx="6">
                  <c:v>29.5</c:v>
                </c:pt>
                <c:pt idx="7">
                  <c:v>31.7</c:v>
                </c:pt>
              </c:numCache>
            </c:numRef>
          </c:yVal>
          <c:smooth val="0"/>
        </c:ser>
        <c:dLbls>
          <c:showLegendKey val="0"/>
          <c:showVal val="0"/>
          <c:showCatName val="0"/>
          <c:showSerName val="0"/>
          <c:showPercent val="0"/>
          <c:showBubbleSize val="0"/>
        </c:dLbls>
        <c:axId val="478821448"/>
        <c:axId val="478821840"/>
      </c:scatterChart>
      <c:valAx>
        <c:axId val="478821448"/>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1840"/>
        <c:crosses val="autoZero"/>
        <c:crossBetween val="midCat"/>
      </c:valAx>
      <c:valAx>
        <c:axId val="478821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144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MP-XX Brushless, 90mm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Data'!$B$489:$B$497</c:f>
              <c:numCache>
                <c:formatCode>0.00</c:formatCode>
                <c:ptCount val="9"/>
                <c:pt idx="0">
                  <c:v>0.26</c:v>
                </c:pt>
                <c:pt idx="1">
                  <c:v>0.49</c:v>
                </c:pt>
                <c:pt idx="2">
                  <c:v>0.74</c:v>
                </c:pt>
                <c:pt idx="3">
                  <c:v>1.03</c:v>
                </c:pt>
                <c:pt idx="4">
                  <c:v>1.27</c:v>
                </c:pt>
                <c:pt idx="5">
                  <c:v>1.47</c:v>
                </c:pt>
                <c:pt idx="6">
                  <c:v>1.74</c:v>
                </c:pt>
                <c:pt idx="7">
                  <c:v>1.95</c:v>
                </c:pt>
                <c:pt idx="8">
                  <c:v>2.1</c:v>
                </c:pt>
              </c:numCache>
            </c:numRef>
          </c:xVal>
          <c:yVal>
            <c:numRef>
              <c:f>'Motor Data'!$C$489:$C$497</c:f>
              <c:numCache>
                <c:formatCode>0.0</c:formatCode>
                <c:ptCount val="9"/>
                <c:pt idx="0">
                  <c:v>9.4</c:v>
                </c:pt>
                <c:pt idx="1">
                  <c:v>16.7</c:v>
                </c:pt>
                <c:pt idx="2">
                  <c:v>24</c:v>
                </c:pt>
                <c:pt idx="3">
                  <c:v>30.7</c:v>
                </c:pt>
                <c:pt idx="4">
                  <c:v>37</c:v>
                </c:pt>
                <c:pt idx="5">
                  <c:v>42.5</c:v>
                </c:pt>
                <c:pt idx="6">
                  <c:v>48</c:v>
                </c:pt>
                <c:pt idx="7">
                  <c:v>51.6</c:v>
                </c:pt>
                <c:pt idx="8">
                  <c:v>54.2</c:v>
                </c:pt>
              </c:numCache>
            </c:numRef>
          </c:yVal>
          <c:smooth val="0"/>
        </c:ser>
        <c:dLbls>
          <c:showLegendKey val="0"/>
          <c:showVal val="0"/>
          <c:showCatName val="0"/>
          <c:showSerName val="0"/>
          <c:showPercent val="0"/>
          <c:showBubbleSize val="0"/>
        </c:dLbls>
        <c:axId val="478822624"/>
        <c:axId val="478823016"/>
      </c:scatterChart>
      <c:valAx>
        <c:axId val="478822624"/>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3016"/>
        <c:crosses val="autoZero"/>
        <c:crossBetween val="midCat"/>
      </c:valAx>
      <c:valAx>
        <c:axId val="478823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26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MP-XX Brushless, 75mm</a:t>
            </a:r>
            <a:r>
              <a:rPr lang="en-US" baseline="0"/>
              <a:t> 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Data'!$B$506:$B$513</c:f>
              <c:numCache>
                <c:formatCode>0.00</c:formatCode>
                <c:ptCount val="8"/>
                <c:pt idx="0">
                  <c:v>0.23</c:v>
                </c:pt>
                <c:pt idx="1">
                  <c:v>0.52</c:v>
                </c:pt>
                <c:pt idx="2">
                  <c:v>0.76</c:v>
                </c:pt>
                <c:pt idx="3">
                  <c:v>1</c:v>
                </c:pt>
                <c:pt idx="4">
                  <c:v>1.25</c:v>
                </c:pt>
                <c:pt idx="5">
                  <c:v>1.48</c:v>
                </c:pt>
                <c:pt idx="6">
                  <c:v>1.7</c:v>
                </c:pt>
                <c:pt idx="7">
                  <c:v>1.91</c:v>
                </c:pt>
              </c:numCache>
            </c:numRef>
          </c:xVal>
          <c:yVal>
            <c:numRef>
              <c:f>'Motor Data'!$C$506:$C$513</c:f>
              <c:numCache>
                <c:formatCode>0.0</c:formatCode>
                <c:ptCount val="8"/>
                <c:pt idx="0">
                  <c:v>8.3000000000000007</c:v>
                </c:pt>
                <c:pt idx="1">
                  <c:v>17.600000000000001</c:v>
                </c:pt>
                <c:pt idx="2">
                  <c:v>23.3</c:v>
                </c:pt>
                <c:pt idx="3">
                  <c:v>30.8</c:v>
                </c:pt>
                <c:pt idx="4">
                  <c:v>37.4</c:v>
                </c:pt>
                <c:pt idx="5">
                  <c:v>43.6</c:v>
                </c:pt>
                <c:pt idx="6">
                  <c:v>47.7</c:v>
                </c:pt>
                <c:pt idx="7">
                  <c:v>51.6</c:v>
                </c:pt>
              </c:numCache>
            </c:numRef>
          </c:yVal>
          <c:smooth val="0"/>
        </c:ser>
        <c:dLbls>
          <c:showLegendKey val="0"/>
          <c:showVal val="0"/>
          <c:showCatName val="0"/>
          <c:showSerName val="0"/>
          <c:showPercent val="0"/>
          <c:showBubbleSize val="0"/>
        </c:dLbls>
        <c:axId val="478824192"/>
        <c:axId val="478824584"/>
      </c:scatterChart>
      <c:valAx>
        <c:axId val="478824192"/>
        <c:scaling>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4584"/>
        <c:crosses val="autoZero"/>
        <c:crossBetween val="midCat"/>
      </c:valAx>
      <c:valAx>
        <c:axId val="478824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419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RX1104 Brushless, RX</a:t>
            </a:r>
            <a:r>
              <a:rPr lang="en-US" baseline="0"/>
              <a:t> </a:t>
            </a:r>
            <a:r>
              <a:rPr lang="en-US"/>
              <a:t>3020</a:t>
            </a:r>
            <a:r>
              <a:rPr lang="en-US" baseline="0"/>
              <a:t>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Data'!$B$523:$B$531</c:f>
              <c:numCache>
                <c:formatCode>0.00</c:formatCode>
                <c:ptCount val="9"/>
                <c:pt idx="0">
                  <c:v>0.23</c:v>
                </c:pt>
                <c:pt idx="1">
                  <c:v>0.49</c:v>
                </c:pt>
                <c:pt idx="2">
                  <c:v>0.78</c:v>
                </c:pt>
                <c:pt idx="3">
                  <c:v>1.03</c:v>
                </c:pt>
                <c:pt idx="4">
                  <c:v>1.47</c:v>
                </c:pt>
                <c:pt idx="5">
                  <c:v>2.0699999999999998</c:v>
                </c:pt>
                <c:pt idx="6">
                  <c:v>2.4500000000000002</c:v>
                </c:pt>
                <c:pt idx="7">
                  <c:v>3</c:v>
                </c:pt>
                <c:pt idx="8">
                  <c:v>3.41</c:v>
                </c:pt>
              </c:numCache>
            </c:numRef>
          </c:xVal>
          <c:yVal>
            <c:numRef>
              <c:f>'Motor Data'!$C$523:$C$531</c:f>
              <c:numCache>
                <c:formatCode>0</c:formatCode>
                <c:ptCount val="9"/>
                <c:pt idx="0">
                  <c:v>12</c:v>
                </c:pt>
                <c:pt idx="1">
                  <c:v>22</c:v>
                </c:pt>
                <c:pt idx="2">
                  <c:v>33</c:v>
                </c:pt>
                <c:pt idx="3">
                  <c:v>41</c:v>
                </c:pt>
                <c:pt idx="4">
                  <c:v>57</c:v>
                </c:pt>
                <c:pt idx="5">
                  <c:v>76</c:v>
                </c:pt>
                <c:pt idx="6">
                  <c:v>86</c:v>
                </c:pt>
                <c:pt idx="7">
                  <c:v>98</c:v>
                </c:pt>
                <c:pt idx="8">
                  <c:v>110</c:v>
                </c:pt>
              </c:numCache>
            </c:numRef>
          </c:yVal>
          <c:smooth val="0"/>
        </c:ser>
        <c:dLbls>
          <c:showLegendKey val="0"/>
          <c:showVal val="0"/>
          <c:showCatName val="0"/>
          <c:showSerName val="0"/>
          <c:showPercent val="0"/>
          <c:showBubbleSize val="0"/>
        </c:dLbls>
        <c:axId val="478824976"/>
        <c:axId val="478825368"/>
      </c:scatterChart>
      <c:valAx>
        <c:axId val="478824976"/>
        <c:scaling>
          <c:orientation val="minMax"/>
          <c:max val="3.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5368"/>
        <c:crosses val="autoZero"/>
        <c:crossBetween val="midCat"/>
      </c:valAx>
      <c:valAx>
        <c:axId val="478825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49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RX1105 Brushless, RX3020</a:t>
            </a:r>
            <a:r>
              <a:rPr lang="en-US" baseline="0"/>
              <a:t>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Data'!$B$540:$B$549</c:f>
              <c:numCache>
                <c:formatCode>0.00</c:formatCode>
                <c:ptCount val="10"/>
                <c:pt idx="0">
                  <c:v>0.26</c:v>
                </c:pt>
                <c:pt idx="1">
                  <c:v>0.73</c:v>
                </c:pt>
                <c:pt idx="2">
                  <c:v>1.22</c:v>
                </c:pt>
                <c:pt idx="3">
                  <c:v>1.82</c:v>
                </c:pt>
                <c:pt idx="4">
                  <c:v>2.2200000000000002</c:v>
                </c:pt>
                <c:pt idx="5">
                  <c:v>2.73</c:v>
                </c:pt>
                <c:pt idx="6">
                  <c:v>3.11</c:v>
                </c:pt>
                <c:pt idx="7">
                  <c:v>3.37</c:v>
                </c:pt>
                <c:pt idx="8">
                  <c:v>3.7</c:v>
                </c:pt>
                <c:pt idx="9">
                  <c:v>4.0999999999999996</c:v>
                </c:pt>
              </c:numCache>
            </c:numRef>
          </c:xVal>
          <c:yVal>
            <c:numRef>
              <c:f>'Motor Data'!$C$540:$C$549</c:f>
              <c:numCache>
                <c:formatCode>0</c:formatCode>
                <c:ptCount val="10"/>
                <c:pt idx="0">
                  <c:v>14</c:v>
                </c:pt>
                <c:pt idx="1">
                  <c:v>34</c:v>
                </c:pt>
                <c:pt idx="2">
                  <c:v>52</c:v>
                </c:pt>
                <c:pt idx="3">
                  <c:v>72</c:v>
                </c:pt>
                <c:pt idx="4">
                  <c:v>84</c:v>
                </c:pt>
                <c:pt idx="5">
                  <c:v>98</c:v>
                </c:pt>
                <c:pt idx="6">
                  <c:v>106</c:v>
                </c:pt>
                <c:pt idx="7">
                  <c:v>113</c:v>
                </c:pt>
                <c:pt idx="8">
                  <c:v>121</c:v>
                </c:pt>
                <c:pt idx="9">
                  <c:v>130</c:v>
                </c:pt>
              </c:numCache>
            </c:numRef>
          </c:yVal>
          <c:smooth val="0"/>
        </c:ser>
        <c:dLbls>
          <c:showLegendKey val="0"/>
          <c:showVal val="0"/>
          <c:showCatName val="0"/>
          <c:showSerName val="0"/>
          <c:showPercent val="0"/>
          <c:showBubbleSize val="0"/>
        </c:dLbls>
        <c:axId val="479772560"/>
        <c:axId val="479772952"/>
      </c:scatterChart>
      <c:valAx>
        <c:axId val="479772560"/>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2952"/>
        <c:crosses val="autoZero"/>
        <c:crossBetween val="midCat"/>
      </c:valAx>
      <c:valAx>
        <c:axId val="479772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256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RX1306 Brushless, RX3040</a:t>
            </a:r>
            <a:r>
              <a:rPr lang="en-US" baseline="0"/>
              <a:t> Tri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Data'!$B$557:$B$571</c:f>
              <c:numCache>
                <c:formatCode>0.00</c:formatCode>
                <c:ptCount val="15"/>
                <c:pt idx="0">
                  <c:v>0.19</c:v>
                </c:pt>
                <c:pt idx="1">
                  <c:v>0.44</c:v>
                </c:pt>
                <c:pt idx="2">
                  <c:v>0.92</c:v>
                </c:pt>
                <c:pt idx="3">
                  <c:v>1.92</c:v>
                </c:pt>
                <c:pt idx="4">
                  <c:v>2.89</c:v>
                </c:pt>
                <c:pt idx="5">
                  <c:v>3.83</c:v>
                </c:pt>
                <c:pt idx="6">
                  <c:v>4.43</c:v>
                </c:pt>
                <c:pt idx="7">
                  <c:v>5.56</c:v>
                </c:pt>
                <c:pt idx="8">
                  <c:v>6.82</c:v>
                </c:pt>
                <c:pt idx="9">
                  <c:v>7.87</c:v>
                </c:pt>
                <c:pt idx="10">
                  <c:v>9.1199999999999992</c:v>
                </c:pt>
                <c:pt idx="11">
                  <c:v>11.43</c:v>
                </c:pt>
                <c:pt idx="12">
                  <c:v>12.32</c:v>
                </c:pt>
                <c:pt idx="13">
                  <c:v>14.4</c:v>
                </c:pt>
                <c:pt idx="14">
                  <c:v>15.22</c:v>
                </c:pt>
              </c:numCache>
            </c:numRef>
          </c:xVal>
          <c:yVal>
            <c:numRef>
              <c:f>'Motor Data'!$C$557:$C$571</c:f>
              <c:numCache>
                <c:formatCode>0</c:formatCode>
                <c:ptCount val="15"/>
                <c:pt idx="0">
                  <c:v>10</c:v>
                </c:pt>
                <c:pt idx="1">
                  <c:v>22</c:v>
                </c:pt>
                <c:pt idx="2">
                  <c:v>40</c:v>
                </c:pt>
                <c:pt idx="3">
                  <c:v>71</c:v>
                </c:pt>
                <c:pt idx="4">
                  <c:v>97</c:v>
                </c:pt>
                <c:pt idx="5">
                  <c:v>118</c:v>
                </c:pt>
                <c:pt idx="6">
                  <c:v>131</c:v>
                </c:pt>
                <c:pt idx="7">
                  <c:v>154</c:v>
                </c:pt>
                <c:pt idx="8">
                  <c:v>180</c:v>
                </c:pt>
                <c:pt idx="9">
                  <c:v>197</c:v>
                </c:pt>
                <c:pt idx="10">
                  <c:v>220</c:v>
                </c:pt>
                <c:pt idx="11">
                  <c:v>264</c:v>
                </c:pt>
                <c:pt idx="12">
                  <c:v>273</c:v>
                </c:pt>
                <c:pt idx="13">
                  <c:v>298</c:v>
                </c:pt>
                <c:pt idx="14">
                  <c:v>318</c:v>
                </c:pt>
              </c:numCache>
            </c:numRef>
          </c:yVal>
          <c:smooth val="0"/>
        </c:ser>
        <c:dLbls>
          <c:showLegendKey val="0"/>
          <c:showVal val="0"/>
          <c:showCatName val="0"/>
          <c:showSerName val="0"/>
          <c:showPercent val="0"/>
          <c:showBubbleSize val="0"/>
        </c:dLbls>
        <c:axId val="479773736"/>
        <c:axId val="479774128"/>
      </c:scatterChart>
      <c:valAx>
        <c:axId val="479773736"/>
        <c:scaling>
          <c:orientation val="minMax"/>
          <c:max val="1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4128"/>
        <c:crosses val="autoZero"/>
        <c:crossBetween val="midCat"/>
      </c:valAx>
      <c:valAx>
        <c:axId val="479774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37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BG1104 Brushless, RX</a:t>
            </a:r>
            <a:r>
              <a:rPr lang="en-US" baseline="0"/>
              <a:t> </a:t>
            </a:r>
            <a:r>
              <a:rPr lang="en-US"/>
              <a:t>3020</a:t>
            </a:r>
            <a:r>
              <a:rPr lang="en-US" baseline="0"/>
              <a:t>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Data'!$B$577:$B$586</c:f>
              <c:numCache>
                <c:formatCode>0.00</c:formatCode>
                <c:ptCount val="10"/>
                <c:pt idx="0">
                  <c:v>0.33</c:v>
                </c:pt>
                <c:pt idx="1">
                  <c:v>0.71</c:v>
                </c:pt>
                <c:pt idx="2">
                  <c:v>1.2</c:v>
                </c:pt>
                <c:pt idx="3">
                  <c:v>1.46</c:v>
                </c:pt>
                <c:pt idx="4">
                  <c:v>1.71</c:v>
                </c:pt>
                <c:pt idx="5">
                  <c:v>1.91</c:v>
                </c:pt>
                <c:pt idx="6">
                  <c:v>2.2200000000000002</c:v>
                </c:pt>
                <c:pt idx="7">
                  <c:v>2.62</c:v>
                </c:pt>
                <c:pt idx="8">
                  <c:v>2.94</c:v>
                </c:pt>
                <c:pt idx="9">
                  <c:v>3.25</c:v>
                </c:pt>
              </c:numCache>
            </c:numRef>
          </c:xVal>
          <c:yVal>
            <c:numRef>
              <c:f>'Motor Data'!$C$577:$C$586</c:f>
              <c:numCache>
                <c:formatCode>0</c:formatCode>
                <c:ptCount val="10"/>
                <c:pt idx="0">
                  <c:v>12</c:v>
                </c:pt>
                <c:pt idx="1">
                  <c:v>30</c:v>
                </c:pt>
                <c:pt idx="2">
                  <c:v>51</c:v>
                </c:pt>
                <c:pt idx="3">
                  <c:v>59</c:v>
                </c:pt>
                <c:pt idx="4">
                  <c:v>67</c:v>
                </c:pt>
                <c:pt idx="5">
                  <c:v>72</c:v>
                </c:pt>
                <c:pt idx="6">
                  <c:v>79</c:v>
                </c:pt>
                <c:pt idx="7">
                  <c:v>90</c:v>
                </c:pt>
                <c:pt idx="8">
                  <c:v>96</c:v>
                </c:pt>
                <c:pt idx="9">
                  <c:v>106</c:v>
                </c:pt>
              </c:numCache>
            </c:numRef>
          </c:yVal>
          <c:smooth val="0"/>
        </c:ser>
        <c:dLbls>
          <c:showLegendKey val="0"/>
          <c:showVal val="0"/>
          <c:showCatName val="0"/>
          <c:showSerName val="0"/>
          <c:showPercent val="0"/>
          <c:showBubbleSize val="0"/>
        </c:dLbls>
        <c:axId val="479774912"/>
        <c:axId val="479775304"/>
      </c:scatterChart>
      <c:valAx>
        <c:axId val="479774912"/>
        <c:scaling>
          <c:orientation val="minMax"/>
          <c:max val="3.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5304"/>
        <c:crosses val="autoZero"/>
        <c:crossBetween val="midCat"/>
      </c:valAx>
      <c:valAx>
        <c:axId val="479775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491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CL-0720-14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'Motor Data'!$C$81</c:f>
              <c:strCache>
                <c:ptCount val="1"/>
                <c:pt idx="0">
                  <c:v>Thrust, 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Data'!$B$82:$B$93</c:f>
              <c:numCache>
                <c:formatCode>0.00</c:formatCode>
                <c:ptCount val="12"/>
                <c:pt idx="0">
                  <c:v>0.3</c:v>
                </c:pt>
                <c:pt idx="1">
                  <c:v>0.54</c:v>
                </c:pt>
                <c:pt idx="2">
                  <c:v>0.65</c:v>
                </c:pt>
                <c:pt idx="3">
                  <c:v>0.75</c:v>
                </c:pt>
                <c:pt idx="4">
                  <c:v>0.84</c:v>
                </c:pt>
                <c:pt idx="5">
                  <c:v>0.92</c:v>
                </c:pt>
                <c:pt idx="6">
                  <c:v>1.08</c:v>
                </c:pt>
                <c:pt idx="7">
                  <c:v>1.1499999999999999</c:v>
                </c:pt>
                <c:pt idx="8">
                  <c:v>1.29</c:v>
                </c:pt>
                <c:pt idx="9">
                  <c:v>1.42</c:v>
                </c:pt>
                <c:pt idx="10">
                  <c:v>1.47</c:v>
                </c:pt>
                <c:pt idx="11">
                  <c:v>1.6</c:v>
                </c:pt>
              </c:numCache>
            </c:numRef>
          </c:xVal>
          <c:yVal>
            <c:numRef>
              <c:f>'Motor Data'!$C$82:$C$93</c:f>
              <c:numCache>
                <c:formatCode>0.0</c:formatCode>
                <c:ptCount val="12"/>
                <c:pt idx="0">
                  <c:v>3.9</c:v>
                </c:pt>
                <c:pt idx="1">
                  <c:v>7.5</c:v>
                </c:pt>
                <c:pt idx="2">
                  <c:v>9.1999999999999993</c:v>
                </c:pt>
                <c:pt idx="3">
                  <c:v>10.9</c:v>
                </c:pt>
                <c:pt idx="4">
                  <c:v>12.4</c:v>
                </c:pt>
                <c:pt idx="5">
                  <c:v>13.8</c:v>
                </c:pt>
                <c:pt idx="6">
                  <c:v>16.3</c:v>
                </c:pt>
                <c:pt idx="7">
                  <c:v>17.5</c:v>
                </c:pt>
                <c:pt idx="8">
                  <c:v>19.899999999999999</c:v>
                </c:pt>
                <c:pt idx="9">
                  <c:v>21.8</c:v>
                </c:pt>
                <c:pt idx="10">
                  <c:v>22.9</c:v>
                </c:pt>
                <c:pt idx="11">
                  <c:v>24.7</c:v>
                </c:pt>
              </c:numCache>
            </c:numRef>
          </c:yVal>
          <c:smooth val="0"/>
        </c:ser>
        <c:dLbls>
          <c:showLegendKey val="0"/>
          <c:showVal val="0"/>
          <c:showCatName val="0"/>
          <c:showSerName val="0"/>
          <c:showPercent val="0"/>
          <c:showBubbleSize val="0"/>
        </c:dLbls>
        <c:axId val="194987480"/>
        <c:axId val="194987088"/>
      </c:scatterChart>
      <c:valAx>
        <c:axId val="194987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7088"/>
        <c:crosses val="autoZero"/>
        <c:crossBetween val="midCat"/>
      </c:valAx>
      <c:valAx>
        <c:axId val="194987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74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Turnigy 1811-2900, 7.2V, HK</a:t>
            </a:r>
            <a:r>
              <a:rPr lang="en-US" baseline="0"/>
              <a:t> 5030 Prop</a:t>
            </a:r>
          </a:p>
        </c:rich>
      </c:tx>
      <c:layout>
        <c:manualLayout>
          <c:xMode val="edge"/>
          <c:yMode val="edge"/>
          <c:x val="0.25008537409445813"/>
          <c:y val="3.31573751499180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Data'!$B$594:$B$606</c:f>
              <c:numCache>
                <c:formatCode>0.00</c:formatCode>
                <c:ptCount val="13"/>
                <c:pt idx="0">
                  <c:v>0.16</c:v>
                </c:pt>
                <c:pt idx="1">
                  <c:v>0.47</c:v>
                </c:pt>
                <c:pt idx="2">
                  <c:v>0.98</c:v>
                </c:pt>
                <c:pt idx="3">
                  <c:v>1.56</c:v>
                </c:pt>
                <c:pt idx="4">
                  <c:v>1.88</c:v>
                </c:pt>
                <c:pt idx="5">
                  <c:v>2.4300000000000002</c:v>
                </c:pt>
                <c:pt idx="6">
                  <c:v>2.98</c:v>
                </c:pt>
                <c:pt idx="7">
                  <c:v>4.1100000000000003</c:v>
                </c:pt>
                <c:pt idx="8">
                  <c:v>4.76</c:v>
                </c:pt>
                <c:pt idx="9">
                  <c:v>5.0199999999999996</c:v>
                </c:pt>
                <c:pt idx="10">
                  <c:v>5.27</c:v>
                </c:pt>
                <c:pt idx="11">
                  <c:v>5.62</c:v>
                </c:pt>
                <c:pt idx="12">
                  <c:v>5.71</c:v>
                </c:pt>
              </c:numCache>
            </c:numRef>
          </c:xVal>
          <c:yVal>
            <c:numRef>
              <c:f>'Motor Data'!$C$594:$C$606</c:f>
              <c:numCache>
                <c:formatCode>0</c:formatCode>
                <c:ptCount val="13"/>
                <c:pt idx="0">
                  <c:v>13</c:v>
                </c:pt>
                <c:pt idx="1">
                  <c:v>30</c:v>
                </c:pt>
                <c:pt idx="2">
                  <c:v>48</c:v>
                </c:pt>
                <c:pt idx="3">
                  <c:v>67</c:v>
                </c:pt>
                <c:pt idx="4">
                  <c:v>76</c:v>
                </c:pt>
                <c:pt idx="5">
                  <c:v>90</c:v>
                </c:pt>
                <c:pt idx="6">
                  <c:v>102</c:v>
                </c:pt>
                <c:pt idx="7">
                  <c:v>122</c:v>
                </c:pt>
                <c:pt idx="8">
                  <c:v>129</c:v>
                </c:pt>
                <c:pt idx="9">
                  <c:v>131</c:v>
                </c:pt>
                <c:pt idx="10">
                  <c:v>135</c:v>
                </c:pt>
                <c:pt idx="11">
                  <c:v>142</c:v>
                </c:pt>
                <c:pt idx="12">
                  <c:v>150</c:v>
                </c:pt>
              </c:numCache>
            </c:numRef>
          </c:yVal>
          <c:smooth val="0"/>
        </c:ser>
        <c:dLbls>
          <c:showLegendKey val="0"/>
          <c:showVal val="0"/>
          <c:showCatName val="0"/>
          <c:showSerName val="0"/>
          <c:showPercent val="0"/>
          <c:showBubbleSize val="0"/>
        </c:dLbls>
        <c:axId val="479776088"/>
        <c:axId val="479776480"/>
      </c:scatterChart>
      <c:valAx>
        <c:axId val="479776088"/>
        <c:scaling>
          <c:orientation val="minMax"/>
          <c:max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6480"/>
        <c:crosses val="autoZero"/>
        <c:crossBetween val="midCat"/>
      </c:valAx>
      <c:valAx>
        <c:axId val="47977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608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Turnigy 1811-2900, 10.8V, HK</a:t>
            </a:r>
            <a:r>
              <a:rPr lang="en-US" baseline="0"/>
              <a:t> 5030 Prop</a:t>
            </a:r>
          </a:p>
        </c:rich>
      </c:tx>
      <c:layout>
        <c:manualLayout>
          <c:xMode val="edge"/>
          <c:yMode val="edge"/>
          <c:x val="0.25008537409445813"/>
          <c:y val="3.31573751499180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Data'!$B$615:$B$623</c:f>
              <c:numCache>
                <c:formatCode>0.00</c:formatCode>
                <c:ptCount val="9"/>
                <c:pt idx="0">
                  <c:v>0.14000000000000001</c:v>
                </c:pt>
                <c:pt idx="1">
                  <c:v>0.56999999999999995</c:v>
                </c:pt>
                <c:pt idx="2">
                  <c:v>1.1000000000000001</c:v>
                </c:pt>
                <c:pt idx="3">
                  <c:v>1.69</c:v>
                </c:pt>
                <c:pt idx="4">
                  <c:v>2.41</c:v>
                </c:pt>
                <c:pt idx="5">
                  <c:v>3.04</c:v>
                </c:pt>
                <c:pt idx="6">
                  <c:v>4.12</c:v>
                </c:pt>
                <c:pt idx="7">
                  <c:v>5.12</c:v>
                </c:pt>
                <c:pt idx="8">
                  <c:v>5.96</c:v>
                </c:pt>
              </c:numCache>
            </c:numRef>
          </c:xVal>
          <c:yVal>
            <c:numRef>
              <c:f>'Motor Data'!$C$615:$C$623</c:f>
              <c:numCache>
                <c:formatCode>0</c:formatCode>
                <c:ptCount val="9"/>
                <c:pt idx="0">
                  <c:v>15</c:v>
                </c:pt>
                <c:pt idx="1">
                  <c:v>45</c:v>
                </c:pt>
                <c:pt idx="2">
                  <c:v>67</c:v>
                </c:pt>
                <c:pt idx="3">
                  <c:v>88</c:v>
                </c:pt>
                <c:pt idx="4">
                  <c:v>110</c:v>
                </c:pt>
                <c:pt idx="5">
                  <c:v>125</c:v>
                </c:pt>
                <c:pt idx="6">
                  <c:v>142</c:v>
                </c:pt>
                <c:pt idx="7">
                  <c:v>158</c:v>
                </c:pt>
                <c:pt idx="8">
                  <c:v>168</c:v>
                </c:pt>
              </c:numCache>
            </c:numRef>
          </c:yVal>
          <c:smooth val="0"/>
        </c:ser>
        <c:dLbls>
          <c:showLegendKey val="0"/>
          <c:showVal val="0"/>
          <c:showCatName val="0"/>
          <c:showSerName val="0"/>
          <c:showPercent val="0"/>
          <c:showBubbleSize val="0"/>
        </c:dLbls>
        <c:axId val="479777264"/>
        <c:axId val="479777656"/>
      </c:scatterChart>
      <c:valAx>
        <c:axId val="479777264"/>
        <c:scaling>
          <c:orientation val="minMax"/>
          <c:max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7656"/>
        <c:crosses val="autoZero"/>
        <c:crossBetween val="midCat"/>
      </c:valAx>
      <c:valAx>
        <c:axId val="479777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726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Turnigy 1811-2900, 10.8V, Gemfan</a:t>
            </a:r>
            <a:r>
              <a:rPr lang="en-US" baseline="0"/>
              <a:t> 5030 Prop</a:t>
            </a:r>
          </a:p>
        </c:rich>
      </c:tx>
      <c:layout>
        <c:manualLayout>
          <c:xMode val="edge"/>
          <c:yMode val="edge"/>
          <c:x val="0.25008537409445813"/>
          <c:y val="3.31573751499180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Data'!$B$636:$B$645</c:f>
              <c:numCache>
                <c:formatCode>0.00</c:formatCode>
                <c:ptCount val="10"/>
                <c:pt idx="0">
                  <c:v>0.15</c:v>
                </c:pt>
                <c:pt idx="1">
                  <c:v>0.54</c:v>
                </c:pt>
                <c:pt idx="2">
                  <c:v>1.01</c:v>
                </c:pt>
                <c:pt idx="3">
                  <c:v>1.86</c:v>
                </c:pt>
                <c:pt idx="4">
                  <c:v>2.5</c:v>
                </c:pt>
                <c:pt idx="5">
                  <c:v>2.86</c:v>
                </c:pt>
                <c:pt idx="6">
                  <c:v>3.44</c:v>
                </c:pt>
                <c:pt idx="7">
                  <c:v>3.96</c:v>
                </c:pt>
                <c:pt idx="8">
                  <c:v>4.8</c:v>
                </c:pt>
                <c:pt idx="9">
                  <c:v>5.96</c:v>
                </c:pt>
              </c:numCache>
            </c:numRef>
          </c:xVal>
          <c:yVal>
            <c:numRef>
              <c:f>'Motor Data'!$C$636:$C$645</c:f>
              <c:numCache>
                <c:formatCode>0</c:formatCode>
                <c:ptCount val="10"/>
                <c:pt idx="0">
                  <c:v>17</c:v>
                </c:pt>
                <c:pt idx="1">
                  <c:v>46</c:v>
                </c:pt>
                <c:pt idx="2">
                  <c:v>73</c:v>
                </c:pt>
                <c:pt idx="3">
                  <c:v>113</c:v>
                </c:pt>
                <c:pt idx="4">
                  <c:v>138</c:v>
                </c:pt>
                <c:pt idx="5">
                  <c:v>147</c:v>
                </c:pt>
                <c:pt idx="6">
                  <c:v>163</c:v>
                </c:pt>
                <c:pt idx="7">
                  <c:v>178</c:v>
                </c:pt>
                <c:pt idx="8">
                  <c:v>196</c:v>
                </c:pt>
                <c:pt idx="9">
                  <c:v>218</c:v>
                </c:pt>
              </c:numCache>
            </c:numRef>
          </c:yVal>
          <c:smooth val="0"/>
        </c:ser>
        <c:dLbls>
          <c:showLegendKey val="0"/>
          <c:showVal val="0"/>
          <c:showCatName val="0"/>
          <c:showSerName val="0"/>
          <c:showPercent val="0"/>
          <c:showBubbleSize val="0"/>
        </c:dLbls>
        <c:axId val="479778440"/>
        <c:axId val="479778832"/>
      </c:scatterChart>
      <c:valAx>
        <c:axId val="479778440"/>
        <c:scaling>
          <c:orientation val="minMax"/>
          <c:max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8832"/>
        <c:crosses val="autoZero"/>
        <c:crossBetween val="midCat"/>
      </c:valAx>
      <c:valAx>
        <c:axId val="47977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844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RX1105 Brushless, Gemfan</a:t>
            </a:r>
            <a:r>
              <a:rPr lang="en-US" baseline="0"/>
              <a:t> </a:t>
            </a:r>
            <a:r>
              <a:rPr lang="en-US"/>
              <a:t>3025</a:t>
            </a:r>
            <a:r>
              <a:rPr lang="en-US" baseline="0"/>
              <a:t>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Data'!$B$658:$B$667</c:f>
              <c:numCache>
                <c:formatCode>0.00</c:formatCode>
                <c:ptCount val="10"/>
                <c:pt idx="0">
                  <c:v>0.22</c:v>
                </c:pt>
                <c:pt idx="1">
                  <c:v>0.4</c:v>
                </c:pt>
                <c:pt idx="2">
                  <c:v>0.81</c:v>
                </c:pt>
                <c:pt idx="3">
                  <c:v>1.1000000000000001</c:v>
                </c:pt>
                <c:pt idx="4">
                  <c:v>1.54</c:v>
                </c:pt>
                <c:pt idx="5">
                  <c:v>2.1</c:v>
                </c:pt>
                <c:pt idx="6">
                  <c:v>2.9</c:v>
                </c:pt>
                <c:pt idx="7">
                  <c:v>3.61</c:v>
                </c:pt>
                <c:pt idx="8">
                  <c:v>4.3600000000000003</c:v>
                </c:pt>
                <c:pt idx="9">
                  <c:v>4.45</c:v>
                </c:pt>
              </c:numCache>
            </c:numRef>
          </c:xVal>
          <c:yVal>
            <c:numRef>
              <c:f>'Motor Data'!$C$658:$C$667</c:f>
              <c:numCache>
                <c:formatCode>0</c:formatCode>
                <c:ptCount val="10"/>
                <c:pt idx="0">
                  <c:v>8</c:v>
                </c:pt>
                <c:pt idx="1">
                  <c:v>17</c:v>
                </c:pt>
                <c:pt idx="2">
                  <c:v>35</c:v>
                </c:pt>
                <c:pt idx="3">
                  <c:v>46</c:v>
                </c:pt>
                <c:pt idx="4">
                  <c:v>62</c:v>
                </c:pt>
                <c:pt idx="5">
                  <c:v>79</c:v>
                </c:pt>
                <c:pt idx="6">
                  <c:v>100</c:v>
                </c:pt>
                <c:pt idx="7">
                  <c:v>114</c:v>
                </c:pt>
                <c:pt idx="8">
                  <c:v>133</c:v>
                </c:pt>
                <c:pt idx="9">
                  <c:v>138</c:v>
                </c:pt>
              </c:numCache>
            </c:numRef>
          </c:yVal>
          <c:smooth val="0"/>
        </c:ser>
        <c:dLbls>
          <c:showLegendKey val="0"/>
          <c:showVal val="0"/>
          <c:showCatName val="0"/>
          <c:showSerName val="0"/>
          <c:showPercent val="0"/>
          <c:showBubbleSize val="0"/>
        </c:dLbls>
        <c:axId val="479779616"/>
        <c:axId val="479780008"/>
      </c:scatterChart>
      <c:valAx>
        <c:axId val="479779616"/>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80008"/>
        <c:crosses val="autoZero"/>
        <c:crossBetween val="midCat"/>
      </c:valAx>
      <c:valAx>
        <c:axId val="47978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7961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RX1104 Brushless, Gemfan</a:t>
            </a:r>
            <a:r>
              <a:rPr lang="en-US" baseline="0"/>
              <a:t> </a:t>
            </a:r>
            <a:r>
              <a:rPr lang="en-US"/>
              <a:t>3025</a:t>
            </a:r>
            <a:r>
              <a:rPr lang="en-US" baseline="0"/>
              <a:t> Prop</a:t>
            </a:r>
          </a:p>
        </c:rich>
      </c:tx>
      <c:layout>
        <c:manualLayout>
          <c:xMode val="edge"/>
          <c:yMode val="edge"/>
          <c:x val="0.20546025256676806"/>
          <c:y val="3.31573643289419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Data'!$B$676:$B$684</c:f>
              <c:numCache>
                <c:formatCode>0.00</c:formatCode>
                <c:ptCount val="9"/>
                <c:pt idx="0">
                  <c:v>0.27</c:v>
                </c:pt>
                <c:pt idx="1">
                  <c:v>0.51</c:v>
                </c:pt>
                <c:pt idx="2">
                  <c:v>0.86</c:v>
                </c:pt>
                <c:pt idx="3">
                  <c:v>1.3</c:v>
                </c:pt>
                <c:pt idx="4">
                  <c:v>1.66</c:v>
                </c:pt>
                <c:pt idx="5">
                  <c:v>2.0699999999999998</c:v>
                </c:pt>
                <c:pt idx="6">
                  <c:v>2.4300000000000002</c:v>
                </c:pt>
                <c:pt idx="7">
                  <c:v>3.19</c:v>
                </c:pt>
                <c:pt idx="8">
                  <c:v>3.62</c:v>
                </c:pt>
              </c:numCache>
            </c:numRef>
          </c:xVal>
          <c:yVal>
            <c:numRef>
              <c:f>'Motor Data'!$C$676:$C$684</c:f>
              <c:numCache>
                <c:formatCode>0</c:formatCode>
                <c:ptCount val="9"/>
                <c:pt idx="0">
                  <c:v>9</c:v>
                </c:pt>
                <c:pt idx="1">
                  <c:v>18</c:v>
                </c:pt>
                <c:pt idx="2">
                  <c:v>33</c:v>
                </c:pt>
                <c:pt idx="3">
                  <c:v>51</c:v>
                </c:pt>
                <c:pt idx="4">
                  <c:v>62</c:v>
                </c:pt>
                <c:pt idx="5">
                  <c:v>74</c:v>
                </c:pt>
                <c:pt idx="6">
                  <c:v>84</c:v>
                </c:pt>
                <c:pt idx="7">
                  <c:v>103</c:v>
                </c:pt>
                <c:pt idx="8">
                  <c:v>113</c:v>
                </c:pt>
              </c:numCache>
            </c:numRef>
          </c:yVal>
          <c:smooth val="0"/>
        </c:ser>
        <c:dLbls>
          <c:showLegendKey val="0"/>
          <c:showVal val="0"/>
          <c:showCatName val="0"/>
          <c:showSerName val="0"/>
          <c:showPercent val="0"/>
          <c:showBubbleSize val="0"/>
        </c:dLbls>
        <c:axId val="479850816"/>
        <c:axId val="479851208"/>
      </c:scatterChart>
      <c:valAx>
        <c:axId val="47985081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1208"/>
        <c:crosses val="autoZero"/>
        <c:crossBetween val="midCat"/>
      </c:valAx>
      <c:valAx>
        <c:axId val="479851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081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Induxctrix</a:t>
            </a:r>
            <a:r>
              <a:rPr lang="en-US" baseline="0"/>
              <a:t> Stock Motor,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Data'!$B$695:$B$701</c:f>
              <c:numCache>
                <c:formatCode>0.00</c:formatCode>
                <c:ptCount val="7"/>
                <c:pt idx="0">
                  <c:v>0.2</c:v>
                </c:pt>
                <c:pt idx="1">
                  <c:v>0.25</c:v>
                </c:pt>
                <c:pt idx="2">
                  <c:v>0.34</c:v>
                </c:pt>
                <c:pt idx="3">
                  <c:v>0.41</c:v>
                </c:pt>
                <c:pt idx="4">
                  <c:v>0.47</c:v>
                </c:pt>
                <c:pt idx="5">
                  <c:v>0.59</c:v>
                </c:pt>
                <c:pt idx="6">
                  <c:v>0.68</c:v>
                </c:pt>
              </c:numCache>
            </c:numRef>
          </c:xVal>
          <c:yVal>
            <c:numRef>
              <c:f>'Motor Data'!$C$695:$C$701</c:f>
              <c:numCache>
                <c:formatCode>0.0</c:formatCode>
                <c:ptCount val="7"/>
                <c:pt idx="0">
                  <c:v>2</c:v>
                </c:pt>
                <c:pt idx="1">
                  <c:v>2.4</c:v>
                </c:pt>
                <c:pt idx="2">
                  <c:v>3.6</c:v>
                </c:pt>
                <c:pt idx="3">
                  <c:v>4.5</c:v>
                </c:pt>
                <c:pt idx="4">
                  <c:v>5.3</c:v>
                </c:pt>
                <c:pt idx="5">
                  <c:v>6.8</c:v>
                </c:pt>
                <c:pt idx="6">
                  <c:v>7.9</c:v>
                </c:pt>
              </c:numCache>
            </c:numRef>
          </c:yVal>
          <c:smooth val="0"/>
        </c:ser>
        <c:dLbls>
          <c:showLegendKey val="0"/>
          <c:showVal val="0"/>
          <c:showCatName val="0"/>
          <c:showSerName val="0"/>
          <c:showPercent val="0"/>
          <c:showBubbleSize val="0"/>
        </c:dLbls>
        <c:axId val="479851992"/>
        <c:axId val="479852384"/>
      </c:scatterChart>
      <c:valAx>
        <c:axId val="479851992"/>
        <c:scaling>
          <c:orientation val="minMax"/>
          <c:max val="0.70000000000000007"/>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2384"/>
        <c:crosses val="autoZero"/>
        <c:crossBetween val="midCat"/>
      </c:valAx>
      <c:valAx>
        <c:axId val="479852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199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Induxctrix</a:t>
            </a:r>
            <a:r>
              <a:rPr lang="en-US" baseline="0"/>
              <a:t> Stock Motor, Inductrix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Data'!$B$712:$B$718</c:f>
              <c:numCache>
                <c:formatCode>0.00</c:formatCode>
                <c:ptCount val="7"/>
                <c:pt idx="0">
                  <c:v>0.13</c:v>
                </c:pt>
                <c:pt idx="1">
                  <c:v>0.22</c:v>
                </c:pt>
                <c:pt idx="2">
                  <c:v>0.28999999999999998</c:v>
                </c:pt>
                <c:pt idx="3">
                  <c:v>0.35</c:v>
                </c:pt>
                <c:pt idx="4">
                  <c:v>0.42</c:v>
                </c:pt>
                <c:pt idx="5">
                  <c:v>0.48</c:v>
                </c:pt>
                <c:pt idx="6">
                  <c:v>0.55000000000000004</c:v>
                </c:pt>
              </c:numCache>
            </c:numRef>
          </c:xVal>
          <c:yVal>
            <c:numRef>
              <c:f>'Motor Data'!$C$712:$C$718</c:f>
              <c:numCache>
                <c:formatCode>0.0</c:formatCode>
                <c:ptCount val="7"/>
                <c:pt idx="0">
                  <c:v>1.3</c:v>
                </c:pt>
                <c:pt idx="1">
                  <c:v>2.4</c:v>
                </c:pt>
                <c:pt idx="2">
                  <c:v>3.4</c:v>
                </c:pt>
                <c:pt idx="3">
                  <c:v>4.0999999999999996</c:v>
                </c:pt>
                <c:pt idx="4">
                  <c:v>5</c:v>
                </c:pt>
                <c:pt idx="5">
                  <c:v>6</c:v>
                </c:pt>
                <c:pt idx="6">
                  <c:v>6.8</c:v>
                </c:pt>
              </c:numCache>
            </c:numRef>
          </c:yVal>
          <c:smooth val="0"/>
        </c:ser>
        <c:dLbls>
          <c:showLegendKey val="0"/>
          <c:showVal val="0"/>
          <c:showCatName val="0"/>
          <c:showSerName val="0"/>
          <c:showPercent val="0"/>
          <c:showBubbleSize val="0"/>
        </c:dLbls>
        <c:axId val="479853168"/>
        <c:axId val="479853560"/>
      </c:scatterChart>
      <c:valAx>
        <c:axId val="479853168"/>
        <c:scaling>
          <c:orientation val="minMax"/>
          <c:max val="0.60000000000000009"/>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3560"/>
        <c:crosses val="autoZero"/>
        <c:crossBetween val="midCat"/>
      </c:valAx>
      <c:valAx>
        <c:axId val="479853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316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Data'!$B$729:$B$736</c:f>
              <c:numCache>
                <c:formatCode>0.00</c:formatCode>
                <c:ptCount val="8"/>
                <c:pt idx="0">
                  <c:v>0.24</c:v>
                </c:pt>
                <c:pt idx="1">
                  <c:v>0.37</c:v>
                </c:pt>
                <c:pt idx="2">
                  <c:v>0.49</c:v>
                </c:pt>
                <c:pt idx="3">
                  <c:v>0.59</c:v>
                </c:pt>
                <c:pt idx="4">
                  <c:v>0.68</c:v>
                </c:pt>
                <c:pt idx="5">
                  <c:v>0.76</c:v>
                </c:pt>
                <c:pt idx="6">
                  <c:v>0.87</c:v>
                </c:pt>
                <c:pt idx="7">
                  <c:v>0.95</c:v>
                </c:pt>
              </c:numCache>
            </c:numRef>
          </c:xVal>
          <c:yVal>
            <c:numRef>
              <c:f>'Motor Data'!$C$729:$C$736</c:f>
              <c:numCache>
                <c:formatCode>0.0</c:formatCode>
                <c:ptCount val="8"/>
                <c:pt idx="0">
                  <c:v>2.5</c:v>
                </c:pt>
                <c:pt idx="1">
                  <c:v>4</c:v>
                </c:pt>
                <c:pt idx="2">
                  <c:v>5</c:v>
                </c:pt>
                <c:pt idx="3">
                  <c:v>6.2</c:v>
                </c:pt>
                <c:pt idx="4">
                  <c:v>7.1</c:v>
                </c:pt>
                <c:pt idx="5">
                  <c:v>8</c:v>
                </c:pt>
                <c:pt idx="6">
                  <c:v>9.1999999999999993</c:v>
                </c:pt>
                <c:pt idx="7">
                  <c:v>9.6999999999999993</c:v>
                </c:pt>
              </c:numCache>
            </c:numRef>
          </c:yVal>
          <c:smooth val="0"/>
        </c:ser>
        <c:dLbls>
          <c:showLegendKey val="0"/>
          <c:showVal val="0"/>
          <c:showCatName val="0"/>
          <c:showSerName val="0"/>
          <c:showPercent val="0"/>
          <c:showBubbleSize val="0"/>
        </c:dLbls>
        <c:axId val="479854344"/>
        <c:axId val="479854736"/>
      </c:scatterChart>
      <c:valAx>
        <c:axId val="479854344"/>
        <c:scaling>
          <c:orientation val="minMax"/>
          <c:max val="1"/>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4736"/>
        <c:crosses val="autoZero"/>
        <c:crossBetween val="midCat"/>
      </c:valAx>
      <c:valAx>
        <c:axId val="479854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434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MMW CL-0615-14</a:t>
            </a:r>
            <a:r>
              <a:rPr lang="en-US" baseline="0"/>
              <a:t>, Inductrix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Data'!$B$746:$B$753</c:f>
              <c:numCache>
                <c:formatCode>0.00</c:formatCode>
                <c:ptCount val="8"/>
                <c:pt idx="0">
                  <c:v>0.24</c:v>
                </c:pt>
                <c:pt idx="1">
                  <c:v>0.35</c:v>
                </c:pt>
                <c:pt idx="2">
                  <c:v>0.39</c:v>
                </c:pt>
                <c:pt idx="3">
                  <c:v>0.48</c:v>
                </c:pt>
                <c:pt idx="4">
                  <c:v>0.57999999999999996</c:v>
                </c:pt>
                <c:pt idx="5">
                  <c:v>0.64</c:v>
                </c:pt>
                <c:pt idx="6">
                  <c:v>0.72</c:v>
                </c:pt>
                <c:pt idx="7">
                  <c:v>0.77</c:v>
                </c:pt>
              </c:numCache>
            </c:numRef>
          </c:xVal>
          <c:yVal>
            <c:numRef>
              <c:f>'Motor Data'!$C$746:$C$753</c:f>
              <c:numCache>
                <c:formatCode>0.0</c:formatCode>
                <c:ptCount val="8"/>
                <c:pt idx="0">
                  <c:v>2.5</c:v>
                </c:pt>
                <c:pt idx="1">
                  <c:v>3.7</c:v>
                </c:pt>
                <c:pt idx="2">
                  <c:v>4.3</c:v>
                </c:pt>
                <c:pt idx="3">
                  <c:v>5.2</c:v>
                </c:pt>
                <c:pt idx="4">
                  <c:v>6.5</c:v>
                </c:pt>
                <c:pt idx="5">
                  <c:v>7.2</c:v>
                </c:pt>
                <c:pt idx="6">
                  <c:v>8.1999999999999993</c:v>
                </c:pt>
                <c:pt idx="7">
                  <c:v>8.6</c:v>
                </c:pt>
              </c:numCache>
            </c:numRef>
          </c:yVal>
          <c:smooth val="0"/>
        </c:ser>
        <c:dLbls>
          <c:showLegendKey val="0"/>
          <c:showVal val="0"/>
          <c:showCatName val="0"/>
          <c:showSerName val="0"/>
          <c:showPercent val="0"/>
          <c:showBubbleSize val="0"/>
        </c:dLbls>
        <c:axId val="479855520"/>
        <c:axId val="479855912"/>
      </c:scatterChart>
      <c:valAx>
        <c:axId val="479855520"/>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5912"/>
        <c:crosses val="autoZero"/>
        <c:crossBetween val="midCat"/>
      </c:valAx>
      <c:valAx>
        <c:axId val="479855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552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Data'!$B$763:$B$769</c:f>
              <c:numCache>
                <c:formatCode>0.00</c:formatCode>
                <c:ptCount val="7"/>
                <c:pt idx="0">
                  <c:v>0.32</c:v>
                </c:pt>
                <c:pt idx="1">
                  <c:v>0.38</c:v>
                </c:pt>
                <c:pt idx="2">
                  <c:v>0.49</c:v>
                </c:pt>
                <c:pt idx="3">
                  <c:v>0.57999999999999996</c:v>
                </c:pt>
                <c:pt idx="4">
                  <c:v>0.67</c:v>
                </c:pt>
                <c:pt idx="5">
                  <c:v>0.81</c:v>
                </c:pt>
                <c:pt idx="6">
                  <c:v>0.9</c:v>
                </c:pt>
              </c:numCache>
            </c:numRef>
          </c:xVal>
          <c:yVal>
            <c:numRef>
              <c:f>'Motor Data'!$C$763:$C$769</c:f>
              <c:numCache>
                <c:formatCode>0.0</c:formatCode>
                <c:ptCount val="7"/>
                <c:pt idx="0">
                  <c:v>3</c:v>
                </c:pt>
                <c:pt idx="1">
                  <c:v>3.6</c:v>
                </c:pt>
                <c:pt idx="2">
                  <c:v>4.7</c:v>
                </c:pt>
                <c:pt idx="3">
                  <c:v>5.6</c:v>
                </c:pt>
                <c:pt idx="4">
                  <c:v>6.5</c:v>
                </c:pt>
                <c:pt idx="5">
                  <c:v>8</c:v>
                </c:pt>
                <c:pt idx="6">
                  <c:v>9</c:v>
                </c:pt>
              </c:numCache>
            </c:numRef>
          </c:yVal>
          <c:smooth val="0"/>
        </c:ser>
        <c:dLbls>
          <c:showLegendKey val="0"/>
          <c:showVal val="0"/>
          <c:showCatName val="0"/>
          <c:showSerName val="0"/>
          <c:showPercent val="0"/>
          <c:showBubbleSize val="0"/>
        </c:dLbls>
        <c:axId val="479856696"/>
        <c:axId val="479857088"/>
      </c:scatterChart>
      <c:valAx>
        <c:axId val="479856696"/>
        <c:scaling>
          <c:orientation val="minMax"/>
          <c:max val="0.9"/>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7088"/>
        <c:crosses val="autoZero"/>
        <c:crossBetween val="midCat"/>
      </c:valAx>
      <c:valAx>
        <c:axId val="479857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669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Nano Qx Stock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Data'!$B$100:$B$111</c:f>
              <c:numCache>
                <c:formatCode>0.00</c:formatCode>
                <c:ptCount val="12"/>
                <c:pt idx="0">
                  <c:v>0.13</c:v>
                </c:pt>
                <c:pt idx="1">
                  <c:v>0.18</c:v>
                </c:pt>
                <c:pt idx="2">
                  <c:v>0.23</c:v>
                </c:pt>
                <c:pt idx="3">
                  <c:v>0.27</c:v>
                </c:pt>
                <c:pt idx="4">
                  <c:v>0.3</c:v>
                </c:pt>
                <c:pt idx="5">
                  <c:v>0.34</c:v>
                </c:pt>
                <c:pt idx="6">
                  <c:v>0.37</c:v>
                </c:pt>
                <c:pt idx="7">
                  <c:v>0.41</c:v>
                </c:pt>
                <c:pt idx="8">
                  <c:v>0.46</c:v>
                </c:pt>
                <c:pt idx="9">
                  <c:v>0.52</c:v>
                </c:pt>
                <c:pt idx="10">
                  <c:v>0.57999999999999996</c:v>
                </c:pt>
                <c:pt idx="11">
                  <c:v>0.63</c:v>
                </c:pt>
              </c:numCache>
            </c:numRef>
          </c:xVal>
          <c:yVal>
            <c:numRef>
              <c:f>'Motor Data'!$C$100:$C$111</c:f>
              <c:numCache>
                <c:formatCode>0.0</c:formatCode>
                <c:ptCount val="12"/>
                <c:pt idx="0">
                  <c:v>1.7</c:v>
                </c:pt>
                <c:pt idx="1">
                  <c:v>2.4</c:v>
                </c:pt>
                <c:pt idx="2">
                  <c:v>3.2</c:v>
                </c:pt>
                <c:pt idx="3">
                  <c:v>3.9</c:v>
                </c:pt>
                <c:pt idx="4">
                  <c:v>4.5999999999999996</c:v>
                </c:pt>
                <c:pt idx="5">
                  <c:v>5.2</c:v>
                </c:pt>
                <c:pt idx="6">
                  <c:v>5.8</c:v>
                </c:pt>
                <c:pt idx="7">
                  <c:v>6.3</c:v>
                </c:pt>
                <c:pt idx="8">
                  <c:v>7.3</c:v>
                </c:pt>
                <c:pt idx="9">
                  <c:v>8.4</c:v>
                </c:pt>
                <c:pt idx="10">
                  <c:v>9.6</c:v>
                </c:pt>
                <c:pt idx="11">
                  <c:v>10.6</c:v>
                </c:pt>
              </c:numCache>
            </c:numRef>
          </c:yVal>
          <c:smooth val="0"/>
        </c:ser>
        <c:dLbls>
          <c:showLegendKey val="0"/>
          <c:showVal val="0"/>
          <c:showCatName val="0"/>
          <c:showSerName val="0"/>
          <c:showPercent val="0"/>
          <c:showBubbleSize val="0"/>
        </c:dLbls>
        <c:axId val="194986304"/>
        <c:axId val="194985912"/>
      </c:scatterChart>
      <c:valAx>
        <c:axId val="194986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5912"/>
        <c:crosses val="autoZero"/>
        <c:crossBetween val="midCat"/>
      </c:valAx>
      <c:valAx>
        <c:axId val="194985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63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79857872"/>
        <c:axId val="480014272"/>
      </c:scatterChart>
      <c:valAx>
        <c:axId val="479857872"/>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4272"/>
        <c:crosses val="autoZero"/>
        <c:crossBetween val="midCat"/>
      </c:valAx>
      <c:valAx>
        <c:axId val="480014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85787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Data'!$B$763:$B$769</c:f>
              <c:numCache>
                <c:formatCode>0.00</c:formatCode>
                <c:ptCount val="7"/>
                <c:pt idx="0">
                  <c:v>0.32</c:v>
                </c:pt>
                <c:pt idx="1">
                  <c:v>0.38</c:v>
                </c:pt>
                <c:pt idx="2">
                  <c:v>0.49</c:v>
                </c:pt>
                <c:pt idx="3">
                  <c:v>0.57999999999999996</c:v>
                </c:pt>
                <c:pt idx="4">
                  <c:v>0.67</c:v>
                </c:pt>
                <c:pt idx="5">
                  <c:v>0.81</c:v>
                </c:pt>
                <c:pt idx="6">
                  <c:v>0.9</c:v>
                </c:pt>
              </c:numCache>
            </c:numRef>
          </c:xVal>
          <c:yVal>
            <c:numRef>
              <c:f>'Motor Data'!$C$763:$C$769</c:f>
              <c:numCache>
                <c:formatCode>0.0</c:formatCode>
                <c:ptCount val="7"/>
                <c:pt idx="0">
                  <c:v>3</c:v>
                </c:pt>
                <c:pt idx="1">
                  <c:v>3.6</c:v>
                </c:pt>
                <c:pt idx="2">
                  <c:v>4.7</c:v>
                </c:pt>
                <c:pt idx="3">
                  <c:v>5.6</c:v>
                </c:pt>
                <c:pt idx="4">
                  <c:v>6.5</c:v>
                </c:pt>
                <c:pt idx="5">
                  <c:v>8</c:v>
                </c:pt>
                <c:pt idx="6">
                  <c:v>9</c:v>
                </c:pt>
              </c:numCache>
            </c:numRef>
          </c:yVal>
          <c:smooth val="0"/>
        </c:ser>
        <c:dLbls>
          <c:showLegendKey val="0"/>
          <c:showVal val="0"/>
          <c:showCatName val="0"/>
          <c:showSerName val="0"/>
          <c:showPercent val="0"/>
          <c:showBubbleSize val="0"/>
        </c:dLbls>
        <c:axId val="480015056"/>
        <c:axId val="480015448"/>
      </c:scatterChart>
      <c:valAx>
        <c:axId val="480015056"/>
        <c:scaling>
          <c:orientation val="minMax"/>
          <c:max val="0.9"/>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5448"/>
        <c:crosses val="autoZero"/>
        <c:crossBetween val="midCat"/>
      </c:valAx>
      <c:valAx>
        <c:axId val="480015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50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CL-0615-17,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Data'!$B$798:$B$808</c:f>
              <c:numCache>
                <c:formatCode>0.00</c:formatCode>
                <c:ptCount val="11"/>
                <c:pt idx="0">
                  <c:v>0.25</c:v>
                </c:pt>
                <c:pt idx="1">
                  <c:v>0.35</c:v>
                </c:pt>
                <c:pt idx="2">
                  <c:v>0.44</c:v>
                </c:pt>
                <c:pt idx="3">
                  <c:v>0.62</c:v>
                </c:pt>
                <c:pt idx="4">
                  <c:v>0.69</c:v>
                </c:pt>
                <c:pt idx="5">
                  <c:v>0.83</c:v>
                </c:pt>
                <c:pt idx="6">
                  <c:v>0.9</c:v>
                </c:pt>
                <c:pt idx="7">
                  <c:v>1.03</c:v>
                </c:pt>
                <c:pt idx="8">
                  <c:v>1.1399999999999999</c:v>
                </c:pt>
                <c:pt idx="9">
                  <c:v>1.26</c:v>
                </c:pt>
                <c:pt idx="10">
                  <c:v>1.37</c:v>
                </c:pt>
              </c:numCache>
            </c:numRef>
          </c:xVal>
          <c:yVal>
            <c:numRef>
              <c:f>'Motor Data'!$C$798:$C$808</c:f>
              <c:numCache>
                <c:formatCode>0.0</c:formatCode>
                <c:ptCount val="11"/>
                <c:pt idx="0">
                  <c:v>1.8</c:v>
                </c:pt>
                <c:pt idx="1">
                  <c:v>2.7</c:v>
                </c:pt>
                <c:pt idx="2">
                  <c:v>3.6</c:v>
                </c:pt>
                <c:pt idx="3">
                  <c:v>5.0999999999999996</c:v>
                </c:pt>
                <c:pt idx="4">
                  <c:v>6</c:v>
                </c:pt>
                <c:pt idx="5">
                  <c:v>6.9</c:v>
                </c:pt>
                <c:pt idx="6">
                  <c:v>7.5</c:v>
                </c:pt>
                <c:pt idx="7">
                  <c:v>8.6999999999999993</c:v>
                </c:pt>
                <c:pt idx="8">
                  <c:v>9.8000000000000007</c:v>
                </c:pt>
                <c:pt idx="9">
                  <c:v>10.9</c:v>
                </c:pt>
                <c:pt idx="10">
                  <c:v>11.7</c:v>
                </c:pt>
              </c:numCache>
            </c:numRef>
          </c:yVal>
          <c:smooth val="0"/>
        </c:ser>
        <c:dLbls>
          <c:showLegendKey val="0"/>
          <c:showVal val="0"/>
          <c:showCatName val="0"/>
          <c:showSerName val="0"/>
          <c:showPercent val="0"/>
          <c:showBubbleSize val="0"/>
        </c:dLbls>
        <c:axId val="480016232"/>
        <c:axId val="480016624"/>
      </c:scatterChart>
      <c:valAx>
        <c:axId val="480016232"/>
        <c:scaling>
          <c:orientation val="minMax"/>
          <c:max val="1.4"/>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6624"/>
        <c:crosses val="autoZero"/>
        <c:crossBetween val="midCat"/>
      </c:valAx>
      <c:valAx>
        <c:axId val="480016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62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MMW CL-0615-17</a:t>
            </a:r>
            <a:r>
              <a:rPr lang="en-US" baseline="0"/>
              <a:t>, Inductrix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Data'!$B$815:$B$825</c:f>
              <c:numCache>
                <c:formatCode>0.00</c:formatCode>
                <c:ptCount val="11"/>
                <c:pt idx="0">
                  <c:v>0.23</c:v>
                </c:pt>
                <c:pt idx="1">
                  <c:v>0.41</c:v>
                </c:pt>
                <c:pt idx="2">
                  <c:v>0.48</c:v>
                </c:pt>
                <c:pt idx="3">
                  <c:v>0.55000000000000004</c:v>
                </c:pt>
                <c:pt idx="4">
                  <c:v>0.67</c:v>
                </c:pt>
                <c:pt idx="5">
                  <c:v>0.74</c:v>
                </c:pt>
                <c:pt idx="6">
                  <c:v>0.79</c:v>
                </c:pt>
                <c:pt idx="7">
                  <c:v>0.88</c:v>
                </c:pt>
                <c:pt idx="8">
                  <c:v>0.97</c:v>
                </c:pt>
                <c:pt idx="9">
                  <c:v>1.06</c:v>
                </c:pt>
                <c:pt idx="10">
                  <c:v>1.1399999999999999</c:v>
                </c:pt>
              </c:numCache>
            </c:numRef>
          </c:xVal>
          <c:yVal>
            <c:numRef>
              <c:f>'Motor Data'!$C$815:$C$825</c:f>
              <c:numCache>
                <c:formatCode>0.0</c:formatCode>
                <c:ptCount val="11"/>
                <c:pt idx="0">
                  <c:v>1.9</c:v>
                </c:pt>
                <c:pt idx="1">
                  <c:v>3.6</c:v>
                </c:pt>
                <c:pt idx="2">
                  <c:v>4.0999999999999996</c:v>
                </c:pt>
                <c:pt idx="3">
                  <c:v>4.9000000000000004</c:v>
                </c:pt>
                <c:pt idx="4">
                  <c:v>6.1</c:v>
                </c:pt>
                <c:pt idx="5">
                  <c:v>6.7</c:v>
                </c:pt>
                <c:pt idx="6">
                  <c:v>7.3</c:v>
                </c:pt>
                <c:pt idx="7">
                  <c:v>8.1</c:v>
                </c:pt>
                <c:pt idx="8">
                  <c:v>9</c:v>
                </c:pt>
                <c:pt idx="9">
                  <c:v>9.9</c:v>
                </c:pt>
                <c:pt idx="10">
                  <c:v>10.9</c:v>
                </c:pt>
              </c:numCache>
            </c:numRef>
          </c:yVal>
          <c:smooth val="0"/>
        </c:ser>
        <c:dLbls>
          <c:showLegendKey val="0"/>
          <c:showVal val="0"/>
          <c:showCatName val="0"/>
          <c:showSerName val="0"/>
          <c:showPercent val="0"/>
          <c:showBubbleSize val="0"/>
        </c:dLbls>
        <c:axId val="480017408"/>
        <c:axId val="480017800"/>
      </c:scatterChart>
      <c:valAx>
        <c:axId val="480017408"/>
        <c:scaling>
          <c:orientation val="minMax"/>
          <c:max val="1.2"/>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7800"/>
        <c:crosses val="autoZero"/>
        <c:crossBetween val="midCat"/>
      </c:valAx>
      <c:valAx>
        <c:axId val="480017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74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CL-0615-17, Eachine E010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Data'!$B$833:$B$842</c:f>
              <c:numCache>
                <c:formatCode>0.00</c:formatCode>
                <c:ptCount val="10"/>
                <c:pt idx="0">
                  <c:v>0.25</c:v>
                </c:pt>
                <c:pt idx="1">
                  <c:v>0.44</c:v>
                </c:pt>
                <c:pt idx="2">
                  <c:v>0.52</c:v>
                </c:pt>
                <c:pt idx="3">
                  <c:v>0.67</c:v>
                </c:pt>
                <c:pt idx="4">
                  <c:v>0.75</c:v>
                </c:pt>
                <c:pt idx="5">
                  <c:v>0.88</c:v>
                </c:pt>
                <c:pt idx="6">
                  <c:v>0.94</c:v>
                </c:pt>
                <c:pt idx="7">
                  <c:v>1.1000000000000001</c:v>
                </c:pt>
                <c:pt idx="8">
                  <c:v>1.1499999999999999</c:v>
                </c:pt>
                <c:pt idx="9">
                  <c:v>1.28</c:v>
                </c:pt>
              </c:numCache>
            </c:numRef>
          </c:xVal>
          <c:yVal>
            <c:numRef>
              <c:f>'Motor Data'!$C$833:$C$842</c:f>
              <c:numCache>
                <c:formatCode>0.0</c:formatCode>
                <c:ptCount val="10"/>
                <c:pt idx="0">
                  <c:v>2</c:v>
                </c:pt>
                <c:pt idx="1">
                  <c:v>3.6</c:v>
                </c:pt>
                <c:pt idx="2">
                  <c:v>4.3</c:v>
                </c:pt>
                <c:pt idx="3">
                  <c:v>5.6</c:v>
                </c:pt>
                <c:pt idx="4">
                  <c:v>6.3</c:v>
                </c:pt>
                <c:pt idx="5">
                  <c:v>7.6</c:v>
                </c:pt>
                <c:pt idx="6">
                  <c:v>8</c:v>
                </c:pt>
                <c:pt idx="7">
                  <c:v>9.8000000000000007</c:v>
                </c:pt>
                <c:pt idx="8">
                  <c:v>10.3</c:v>
                </c:pt>
                <c:pt idx="9">
                  <c:v>11.5</c:v>
                </c:pt>
              </c:numCache>
            </c:numRef>
          </c:yVal>
          <c:smooth val="0"/>
        </c:ser>
        <c:dLbls>
          <c:showLegendKey val="0"/>
          <c:showVal val="0"/>
          <c:showCatName val="0"/>
          <c:showSerName val="0"/>
          <c:showPercent val="0"/>
          <c:showBubbleSize val="0"/>
        </c:dLbls>
        <c:axId val="480018584"/>
        <c:axId val="480018976"/>
      </c:scatterChart>
      <c:valAx>
        <c:axId val="480018584"/>
        <c:scaling>
          <c:orientation val="minMax"/>
          <c:max val="1.3"/>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8976"/>
        <c:crosses val="autoZero"/>
        <c:crossBetween val="midCat"/>
      </c:valAx>
      <c:valAx>
        <c:axId val="480018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858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CL-0615-17,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Data'!$B$851:$B$859</c:f>
              <c:numCache>
                <c:formatCode>0.00</c:formatCode>
                <c:ptCount val="9"/>
                <c:pt idx="0">
                  <c:v>0.23</c:v>
                </c:pt>
                <c:pt idx="1">
                  <c:v>0.32</c:v>
                </c:pt>
                <c:pt idx="2">
                  <c:v>0.47</c:v>
                </c:pt>
                <c:pt idx="3">
                  <c:v>0.6</c:v>
                </c:pt>
                <c:pt idx="4">
                  <c:v>0.71</c:v>
                </c:pt>
                <c:pt idx="5">
                  <c:v>0.75</c:v>
                </c:pt>
                <c:pt idx="6">
                  <c:v>0.85</c:v>
                </c:pt>
                <c:pt idx="7">
                  <c:v>0.93</c:v>
                </c:pt>
                <c:pt idx="8">
                  <c:v>1.07</c:v>
                </c:pt>
              </c:numCache>
            </c:numRef>
          </c:xVal>
          <c:yVal>
            <c:numRef>
              <c:f>'Motor Data'!$C$851:$C$859</c:f>
              <c:numCache>
                <c:formatCode>0.0</c:formatCode>
                <c:ptCount val="9"/>
                <c:pt idx="0">
                  <c:v>1.9</c:v>
                </c:pt>
                <c:pt idx="1">
                  <c:v>2.8</c:v>
                </c:pt>
                <c:pt idx="2">
                  <c:v>4.3</c:v>
                </c:pt>
                <c:pt idx="3">
                  <c:v>5.5</c:v>
                </c:pt>
                <c:pt idx="4">
                  <c:v>6.6</c:v>
                </c:pt>
                <c:pt idx="5">
                  <c:v>7</c:v>
                </c:pt>
                <c:pt idx="6">
                  <c:v>8</c:v>
                </c:pt>
                <c:pt idx="7">
                  <c:v>8.8000000000000007</c:v>
                </c:pt>
                <c:pt idx="8">
                  <c:v>10.1</c:v>
                </c:pt>
              </c:numCache>
            </c:numRef>
          </c:yVal>
          <c:smooth val="0"/>
        </c:ser>
        <c:dLbls>
          <c:showLegendKey val="0"/>
          <c:showVal val="0"/>
          <c:showCatName val="0"/>
          <c:showSerName val="0"/>
          <c:showPercent val="0"/>
          <c:showBubbleSize val="0"/>
        </c:dLbls>
        <c:axId val="480019760"/>
        <c:axId val="480020152"/>
      </c:scatterChart>
      <c:valAx>
        <c:axId val="480019760"/>
        <c:scaling>
          <c:orientation val="minMax"/>
          <c:max val="1.1000000000000001"/>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20152"/>
        <c:crosses val="autoZero"/>
        <c:crossBetween val="midCat"/>
      </c:valAx>
      <c:valAx>
        <c:axId val="48002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1976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CL-0615-19,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Data'!$B$868:$B$881</c:f>
              <c:numCache>
                <c:formatCode>0.00</c:formatCode>
                <c:ptCount val="14"/>
                <c:pt idx="0">
                  <c:v>0.34</c:v>
                </c:pt>
                <c:pt idx="1">
                  <c:v>0.48</c:v>
                </c:pt>
                <c:pt idx="2">
                  <c:v>0.62</c:v>
                </c:pt>
                <c:pt idx="3">
                  <c:v>0.74</c:v>
                </c:pt>
                <c:pt idx="4">
                  <c:v>0.86</c:v>
                </c:pt>
                <c:pt idx="5">
                  <c:v>0.97</c:v>
                </c:pt>
                <c:pt idx="6">
                  <c:v>1.1000000000000001</c:v>
                </c:pt>
                <c:pt idx="7">
                  <c:v>1.21</c:v>
                </c:pt>
                <c:pt idx="8">
                  <c:v>1.42</c:v>
                </c:pt>
                <c:pt idx="9">
                  <c:v>1.5</c:v>
                </c:pt>
                <c:pt idx="10">
                  <c:v>1.68</c:v>
                </c:pt>
                <c:pt idx="11">
                  <c:v>1.78</c:v>
                </c:pt>
                <c:pt idx="12">
                  <c:v>1.87</c:v>
                </c:pt>
                <c:pt idx="13">
                  <c:v>1.95</c:v>
                </c:pt>
              </c:numCache>
            </c:numRef>
          </c:xVal>
          <c:yVal>
            <c:numRef>
              <c:f>'Motor Data'!$C$868:$C$881</c:f>
              <c:numCache>
                <c:formatCode>0.0</c:formatCode>
                <c:ptCount val="14"/>
                <c:pt idx="0">
                  <c:v>1.7</c:v>
                </c:pt>
                <c:pt idx="1">
                  <c:v>2.7</c:v>
                </c:pt>
                <c:pt idx="2">
                  <c:v>3.8</c:v>
                </c:pt>
                <c:pt idx="3">
                  <c:v>4.4000000000000004</c:v>
                </c:pt>
                <c:pt idx="4">
                  <c:v>5.3</c:v>
                </c:pt>
                <c:pt idx="5">
                  <c:v>6</c:v>
                </c:pt>
                <c:pt idx="6">
                  <c:v>6.7</c:v>
                </c:pt>
                <c:pt idx="7">
                  <c:v>7.5</c:v>
                </c:pt>
                <c:pt idx="8">
                  <c:v>8.9</c:v>
                </c:pt>
                <c:pt idx="9">
                  <c:v>9.4</c:v>
                </c:pt>
                <c:pt idx="10">
                  <c:v>10.7</c:v>
                </c:pt>
                <c:pt idx="11">
                  <c:v>11.3</c:v>
                </c:pt>
                <c:pt idx="12">
                  <c:v>11.8</c:v>
                </c:pt>
                <c:pt idx="13">
                  <c:v>12.6</c:v>
                </c:pt>
              </c:numCache>
            </c:numRef>
          </c:yVal>
          <c:smooth val="0"/>
        </c:ser>
        <c:dLbls>
          <c:showLegendKey val="0"/>
          <c:showVal val="0"/>
          <c:showCatName val="0"/>
          <c:showSerName val="0"/>
          <c:showPercent val="0"/>
          <c:showBubbleSize val="0"/>
        </c:dLbls>
        <c:axId val="480020936"/>
        <c:axId val="480021328"/>
      </c:scatterChart>
      <c:valAx>
        <c:axId val="480020936"/>
        <c:scaling>
          <c:orientation val="minMax"/>
          <c:max val="2.1"/>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21328"/>
        <c:crosses val="autoZero"/>
        <c:crossBetween val="midCat"/>
      </c:valAx>
      <c:valAx>
        <c:axId val="48002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0209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1275848"/>
        <c:axId val="481276240"/>
      </c:scatterChart>
      <c:valAx>
        <c:axId val="481275848"/>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6240"/>
        <c:crosses val="autoZero"/>
        <c:crossBetween val="midCat"/>
      </c:valAx>
      <c:valAx>
        <c:axId val="481276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584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MMW CL-0615-19</a:t>
            </a:r>
            <a:r>
              <a:rPr lang="en-US" baseline="0"/>
              <a:t>, Inductrix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Data'!$B$888:$B$899</c:f>
              <c:numCache>
                <c:formatCode>0.00</c:formatCode>
                <c:ptCount val="12"/>
                <c:pt idx="0">
                  <c:v>0.33</c:v>
                </c:pt>
                <c:pt idx="1">
                  <c:v>0.46</c:v>
                </c:pt>
                <c:pt idx="2">
                  <c:v>0.69</c:v>
                </c:pt>
                <c:pt idx="3">
                  <c:v>0.8</c:v>
                </c:pt>
                <c:pt idx="4">
                  <c:v>0.9</c:v>
                </c:pt>
                <c:pt idx="5">
                  <c:v>1.1000000000000001</c:v>
                </c:pt>
                <c:pt idx="6">
                  <c:v>1.24</c:v>
                </c:pt>
                <c:pt idx="7">
                  <c:v>1.31</c:v>
                </c:pt>
                <c:pt idx="8">
                  <c:v>1.41</c:v>
                </c:pt>
                <c:pt idx="9">
                  <c:v>1.57</c:v>
                </c:pt>
                <c:pt idx="10">
                  <c:v>1.66</c:v>
                </c:pt>
                <c:pt idx="11">
                  <c:v>1.78</c:v>
                </c:pt>
              </c:numCache>
            </c:numRef>
          </c:xVal>
          <c:yVal>
            <c:numRef>
              <c:f>'Motor Data'!$C$888:$C$899</c:f>
              <c:numCache>
                <c:formatCode>0.0</c:formatCode>
                <c:ptCount val="12"/>
                <c:pt idx="0">
                  <c:v>1.9</c:v>
                </c:pt>
                <c:pt idx="1">
                  <c:v>3</c:v>
                </c:pt>
                <c:pt idx="2">
                  <c:v>4.5</c:v>
                </c:pt>
                <c:pt idx="3">
                  <c:v>5.3</c:v>
                </c:pt>
                <c:pt idx="4">
                  <c:v>6</c:v>
                </c:pt>
                <c:pt idx="5">
                  <c:v>7.4</c:v>
                </c:pt>
                <c:pt idx="6">
                  <c:v>8.5</c:v>
                </c:pt>
                <c:pt idx="7">
                  <c:v>9</c:v>
                </c:pt>
                <c:pt idx="8">
                  <c:v>9.6999999999999993</c:v>
                </c:pt>
                <c:pt idx="9">
                  <c:v>10.9</c:v>
                </c:pt>
                <c:pt idx="10">
                  <c:v>11.5</c:v>
                </c:pt>
                <c:pt idx="11">
                  <c:v>12.5</c:v>
                </c:pt>
              </c:numCache>
            </c:numRef>
          </c:yVal>
          <c:smooth val="0"/>
        </c:ser>
        <c:dLbls>
          <c:showLegendKey val="0"/>
          <c:showVal val="0"/>
          <c:showCatName val="0"/>
          <c:showSerName val="0"/>
          <c:showPercent val="0"/>
          <c:showBubbleSize val="0"/>
        </c:dLbls>
        <c:axId val="481277024"/>
        <c:axId val="481277416"/>
      </c:scatterChart>
      <c:valAx>
        <c:axId val="481277024"/>
        <c:scaling>
          <c:orientation val="minMax"/>
          <c:max val="1.8"/>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7416"/>
        <c:crosses val="autoZero"/>
        <c:crossBetween val="midCat"/>
      </c:valAx>
      <c:valAx>
        <c:axId val="481277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70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1278200"/>
        <c:axId val="481278592"/>
      </c:scatterChart>
      <c:valAx>
        <c:axId val="481278200"/>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8592"/>
        <c:crosses val="autoZero"/>
        <c:crossBetween val="midCat"/>
      </c:valAx>
      <c:valAx>
        <c:axId val="481278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82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Nano Qx Stock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Thrust</c:v>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2.2120839646258068E-2"/>
                  <c:y val="-3.811009488687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Data'!$P$100:$P$103</c:f>
              <c:numCache>
                <c:formatCode>0.00</c:formatCode>
                <c:ptCount val="4"/>
                <c:pt idx="0">
                  <c:v>3.1</c:v>
                </c:pt>
                <c:pt idx="1">
                  <c:v>3.3</c:v>
                </c:pt>
                <c:pt idx="2">
                  <c:v>3.5</c:v>
                </c:pt>
                <c:pt idx="3">
                  <c:v>3.7</c:v>
                </c:pt>
              </c:numCache>
            </c:numRef>
          </c:xVal>
          <c:yVal>
            <c:numRef>
              <c:f>'Motor Data'!$R$100:$R$103</c:f>
              <c:numCache>
                <c:formatCode>0.0</c:formatCode>
                <c:ptCount val="4"/>
                <c:pt idx="0">
                  <c:v>8</c:v>
                </c:pt>
                <c:pt idx="1">
                  <c:v>8.8000000000000007</c:v>
                </c:pt>
                <c:pt idx="2">
                  <c:v>9.6999999999999993</c:v>
                </c:pt>
                <c:pt idx="3">
                  <c:v>10.5</c:v>
                </c:pt>
              </c:numCache>
            </c:numRef>
          </c:yVal>
          <c:smooth val="0"/>
        </c:ser>
        <c:dLbls>
          <c:showLegendKey val="0"/>
          <c:showVal val="0"/>
          <c:showCatName val="0"/>
          <c:showSerName val="0"/>
          <c:showPercent val="0"/>
          <c:showBubbleSize val="0"/>
        </c:dLbls>
        <c:axId val="194985128"/>
        <c:axId val="194984736"/>
      </c:scatterChart>
      <c:scatterChart>
        <c:scatterStyle val="lineMarker"/>
        <c:varyColors val="0"/>
        <c:ser>
          <c:idx val="0"/>
          <c:order val="0"/>
          <c:tx>
            <c:v>Current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Data'!$P$100:$P$103</c:f>
              <c:numCache>
                <c:formatCode>0.00</c:formatCode>
                <c:ptCount val="4"/>
                <c:pt idx="0">
                  <c:v>3.1</c:v>
                </c:pt>
                <c:pt idx="1">
                  <c:v>3.3</c:v>
                </c:pt>
                <c:pt idx="2">
                  <c:v>3.5</c:v>
                </c:pt>
                <c:pt idx="3">
                  <c:v>3.7</c:v>
                </c:pt>
              </c:numCache>
            </c:numRef>
          </c:xVal>
          <c:yVal>
            <c:numRef>
              <c:f>'Motor Data'!$Q$100:$Q$103</c:f>
              <c:numCache>
                <c:formatCode>0.00</c:formatCode>
                <c:ptCount val="4"/>
                <c:pt idx="0">
                  <c:v>0.5</c:v>
                </c:pt>
                <c:pt idx="1">
                  <c:v>0.54</c:v>
                </c:pt>
                <c:pt idx="2">
                  <c:v>0.57999999999999996</c:v>
                </c:pt>
                <c:pt idx="3">
                  <c:v>0.62</c:v>
                </c:pt>
              </c:numCache>
            </c:numRef>
          </c:yVal>
          <c:smooth val="0"/>
        </c:ser>
        <c:dLbls>
          <c:showLegendKey val="0"/>
          <c:showVal val="0"/>
          <c:showCatName val="0"/>
          <c:showSerName val="0"/>
          <c:showPercent val="0"/>
          <c:showBubbleSize val="0"/>
        </c:dLbls>
        <c:axId val="194983952"/>
        <c:axId val="194984344"/>
      </c:scatterChart>
      <c:valAx>
        <c:axId val="1949851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4736"/>
        <c:crosses val="autoZero"/>
        <c:crossBetween val="midCat"/>
      </c:valAx>
      <c:valAx>
        <c:axId val="194984736"/>
        <c:scaling>
          <c:orientation val="minMax"/>
          <c:min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5128"/>
        <c:crosses val="autoZero"/>
        <c:crossBetween val="midCat"/>
      </c:valAx>
      <c:valAx>
        <c:axId val="194984344"/>
        <c:scaling>
          <c:orientation val="minMax"/>
          <c:max val="0.70000000000000007"/>
          <c:min val="0.4"/>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3952"/>
        <c:crosses val="max"/>
        <c:crossBetween val="midCat"/>
      </c:valAx>
      <c:valAx>
        <c:axId val="194983952"/>
        <c:scaling>
          <c:orientation val="minMax"/>
        </c:scaling>
        <c:delete val="1"/>
        <c:axPos val="b"/>
        <c:numFmt formatCode="0.00" sourceLinked="1"/>
        <c:majorTickMark val="out"/>
        <c:minorTickMark val="none"/>
        <c:tickLblPos val="nextTo"/>
        <c:crossAx val="1949843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FPV Inductrix Stock Motor,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Data'!$B$906:$B$914</c:f>
              <c:numCache>
                <c:formatCode>0.00</c:formatCode>
                <c:ptCount val="9"/>
                <c:pt idx="0">
                  <c:v>0.24</c:v>
                </c:pt>
                <c:pt idx="1">
                  <c:v>0.3</c:v>
                </c:pt>
                <c:pt idx="2">
                  <c:v>0.41</c:v>
                </c:pt>
                <c:pt idx="3">
                  <c:v>0.45</c:v>
                </c:pt>
                <c:pt idx="4">
                  <c:v>0.55000000000000004</c:v>
                </c:pt>
                <c:pt idx="5">
                  <c:v>0.68</c:v>
                </c:pt>
                <c:pt idx="6">
                  <c:v>0.76</c:v>
                </c:pt>
                <c:pt idx="7">
                  <c:v>0.83</c:v>
                </c:pt>
                <c:pt idx="8">
                  <c:v>0.9</c:v>
                </c:pt>
              </c:numCache>
            </c:numRef>
          </c:xVal>
          <c:yVal>
            <c:numRef>
              <c:f>'Motor Data'!$C$906:$C$914</c:f>
              <c:numCache>
                <c:formatCode>0.0</c:formatCode>
                <c:ptCount val="9"/>
                <c:pt idx="0">
                  <c:v>2.2000000000000002</c:v>
                </c:pt>
                <c:pt idx="1">
                  <c:v>2.8</c:v>
                </c:pt>
                <c:pt idx="2">
                  <c:v>4.0999999999999996</c:v>
                </c:pt>
                <c:pt idx="3">
                  <c:v>4.5</c:v>
                </c:pt>
                <c:pt idx="4">
                  <c:v>5.6</c:v>
                </c:pt>
                <c:pt idx="5">
                  <c:v>6.9</c:v>
                </c:pt>
                <c:pt idx="6">
                  <c:v>7.8</c:v>
                </c:pt>
                <c:pt idx="7">
                  <c:v>8.6</c:v>
                </c:pt>
                <c:pt idx="8">
                  <c:v>9.4</c:v>
                </c:pt>
              </c:numCache>
            </c:numRef>
          </c:yVal>
          <c:smooth val="0"/>
        </c:ser>
        <c:dLbls>
          <c:showLegendKey val="0"/>
          <c:showVal val="0"/>
          <c:showCatName val="0"/>
          <c:showSerName val="0"/>
          <c:showPercent val="0"/>
          <c:showBubbleSize val="0"/>
        </c:dLbls>
        <c:axId val="481279376"/>
        <c:axId val="481279768"/>
      </c:scatterChart>
      <c:valAx>
        <c:axId val="481279376"/>
        <c:scaling>
          <c:orientation val="minMax"/>
          <c:max val="0.9"/>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9768"/>
        <c:crosses val="autoZero"/>
        <c:crossBetween val="midCat"/>
      </c:valAx>
      <c:valAx>
        <c:axId val="481279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793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TW "Special Sauce",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Data'!$B$924:$B$934</c:f>
              <c:numCache>
                <c:formatCode>0.00</c:formatCode>
                <c:ptCount val="11"/>
                <c:pt idx="0">
                  <c:v>0.25</c:v>
                </c:pt>
                <c:pt idx="1">
                  <c:v>0.35</c:v>
                </c:pt>
                <c:pt idx="2">
                  <c:v>0.44</c:v>
                </c:pt>
                <c:pt idx="3">
                  <c:v>0.62</c:v>
                </c:pt>
                <c:pt idx="4">
                  <c:v>0.77</c:v>
                </c:pt>
                <c:pt idx="5">
                  <c:v>0.9</c:v>
                </c:pt>
                <c:pt idx="6">
                  <c:v>0.96</c:v>
                </c:pt>
                <c:pt idx="7">
                  <c:v>1.02</c:v>
                </c:pt>
                <c:pt idx="8">
                  <c:v>1.1299999999999999</c:v>
                </c:pt>
                <c:pt idx="9">
                  <c:v>1.19</c:v>
                </c:pt>
                <c:pt idx="10">
                  <c:v>1.35</c:v>
                </c:pt>
              </c:numCache>
            </c:numRef>
          </c:xVal>
          <c:yVal>
            <c:numRef>
              <c:f>'Motor Data'!$C$924:$C$934</c:f>
              <c:numCache>
                <c:formatCode>0.0</c:formatCode>
                <c:ptCount val="11"/>
                <c:pt idx="0">
                  <c:v>1.8</c:v>
                </c:pt>
                <c:pt idx="1">
                  <c:v>2.6</c:v>
                </c:pt>
                <c:pt idx="2">
                  <c:v>3.6</c:v>
                </c:pt>
                <c:pt idx="3">
                  <c:v>5.2</c:v>
                </c:pt>
                <c:pt idx="4">
                  <c:v>6.5</c:v>
                </c:pt>
                <c:pt idx="5">
                  <c:v>7.8</c:v>
                </c:pt>
                <c:pt idx="6">
                  <c:v>8.1999999999999993</c:v>
                </c:pt>
                <c:pt idx="7">
                  <c:v>8.9</c:v>
                </c:pt>
                <c:pt idx="8">
                  <c:v>10</c:v>
                </c:pt>
                <c:pt idx="9">
                  <c:v>10.4</c:v>
                </c:pt>
                <c:pt idx="10">
                  <c:v>11.8</c:v>
                </c:pt>
              </c:numCache>
            </c:numRef>
          </c:yVal>
          <c:smooth val="0"/>
        </c:ser>
        <c:dLbls>
          <c:showLegendKey val="0"/>
          <c:showVal val="0"/>
          <c:showCatName val="0"/>
          <c:showSerName val="0"/>
          <c:showPercent val="0"/>
          <c:showBubbleSize val="0"/>
        </c:dLbls>
        <c:axId val="481280552"/>
        <c:axId val="481280944"/>
      </c:scatterChart>
      <c:valAx>
        <c:axId val="481280552"/>
        <c:scaling>
          <c:orientation val="minMax"/>
          <c:max val="1.4"/>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0944"/>
        <c:crosses val="autoZero"/>
        <c:crossBetween val="midCat"/>
      </c:valAx>
      <c:valAx>
        <c:axId val="481280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05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1281728"/>
        <c:axId val="481282120"/>
      </c:scatterChart>
      <c:valAx>
        <c:axId val="481281728"/>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2120"/>
        <c:crosses val="autoZero"/>
        <c:crossBetween val="midCat"/>
      </c:valAx>
      <c:valAx>
        <c:axId val="481282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17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TW "Special Sauce"</a:t>
            </a:r>
            <a:r>
              <a:rPr lang="en-US" baseline="0"/>
              <a:t>, Inductrix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Data'!$B$944:$B$953</c:f>
              <c:numCache>
                <c:formatCode>0.00</c:formatCode>
                <c:ptCount val="10"/>
                <c:pt idx="0">
                  <c:v>0.23</c:v>
                </c:pt>
                <c:pt idx="1">
                  <c:v>0.32</c:v>
                </c:pt>
                <c:pt idx="2">
                  <c:v>0.48</c:v>
                </c:pt>
                <c:pt idx="3">
                  <c:v>0.55000000000000004</c:v>
                </c:pt>
                <c:pt idx="4">
                  <c:v>0.68</c:v>
                </c:pt>
                <c:pt idx="5">
                  <c:v>0.78</c:v>
                </c:pt>
                <c:pt idx="6">
                  <c:v>0.89</c:v>
                </c:pt>
                <c:pt idx="7">
                  <c:v>0.97</c:v>
                </c:pt>
                <c:pt idx="8">
                  <c:v>1.05</c:v>
                </c:pt>
                <c:pt idx="9">
                  <c:v>1.1299999999999999</c:v>
                </c:pt>
              </c:numCache>
            </c:numRef>
          </c:xVal>
          <c:yVal>
            <c:numRef>
              <c:f>'Motor Data'!$C$944:$C$953</c:f>
              <c:numCache>
                <c:formatCode>0.0</c:formatCode>
                <c:ptCount val="10"/>
                <c:pt idx="0">
                  <c:v>1.9</c:v>
                </c:pt>
                <c:pt idx="1">
                  <c:v>2.8</c:v>
                </c:pt>
                <c:pt idx="2">
                  <c:v>4.3</c:v>
                </c:pt>
                <c:pt idx="3">
                  <c:v>5.0999999999999996</c:v>
                </c:pt>
                <c:pt idx="4">
                  <c:v>6.3</c:v>
                </c:pt>
                <c:pt idx="5">
                  <c:v>7.5</c:v>
                </c:pt>
                <c:pt idx="6">
                  <c:v>8.5</c:v>
                </c:pt>
                <c:pt idx="7">
                  <c:v>9.3000000000000007</c:v>
                </c:pt>
                <c:pt idx="8">
                  <c:v>10.1</c:v>
                </c:pt>
                <c:pt idx="9">
                  <c:v>11.1</c:v>
                </c:pt>
              </c:numCache>
            </c:numRef>
          </c:yVal>
          <c:smooth val="0"/>
        </c:ser>
        <c:dLbls>
          <c:showLegendKey val="0"/>
          <c:showVal val="0"/>
          <c:showCatName val="0"/>
          <c:showSerName val="0"/>
          <c:showPercent val="0"/>
          <c:showBubbleSize val="0"/>
        </c:dLbls>
        <c:axId val="481282904"/>
        <c:axId val="481283296"/>
      </c:scatterChart>
      <c:valAx>
        <c:axId val="481282904"/>
        <c:scaling>
          <c:orientation val="minMax"/>
          <c:max val="1.2"/>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3296"/>
        <c:crosses val="autoZero"/>
        <c:crossBetween val="midCat"/>
      </c:valAx>
      <c:valAx>
        <c:axId val="481283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29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1284080"/>
        <c:axId val="481284472"/>
      </c:scatterChart>
      <c:valAx>
        <c:axId val="481284080"/>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4472"/>
        <c:crosses val="autoZero"/>
        <c:crossBetween val="midCat"/>
      </c:valAx>
      <c:valAx>
        <c:axId val="481284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40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TW "Special Sauce"</a:t>
            </a:r>
            <a:r>
              <a:rPr lang="en-US" baseline="0"/>
              <a:t>, Inductrix 2-Blade </a:t>
            </a:r>
            <a:r>
              <a:rPr lang="en-US"/>
              <a:t>Prop</a:t>
            </a:r>
          </a:p>
          <a:p>
            <a:pPr>
              <a:defRPr/>
            </a:pPr>
            <a:r>
              <a:rPr lang="en-US"/>
              <a:t>After 10-Minute Run-In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After</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Data'!$B$962:$B$971</c:f>
              <c:numCache>
                <c:formatCode>0.00</c:formatCode>
                <c:ptCount val="10"/>
                <c:pt idx="0">
                  <c:v>0.23</c:v>
                </c:pt>
                <c:pt idx="1">
                  <c:v>0.32</c:v>
                </c:pt>
                <c:pt idx="2">
                  <c:v>0.48</c:v>
                </c:pt>
                <c:pt idx="3">
                  <c:v>0.55000000000000004</c:v>
                </c:pt>
                <c:pt idx="4">
                  <c:v>0.67</c:v>
                </c:pt>
                <c:pt idx="5">
                  <c:v>0.77</c:v>
                </c:pt>
                <c:pt idx="6">
                  <c:v>0.87</c:v>
                </c:pt>
                <c:pt idx="7">
                  <c:v>1</c:v>
                </c:pt>
                <c:pt idx="8">
                  <c:v>1.05</c:v>
                </c:pt>
                <c:pt idx="9">
                  <c:v>1.1299999999999999</c:v>
                </c:pt>
              </c:numCache>
            </c:numRef>
          </c:xVal>
          <c:yVal>
            <c:numRef>
              <c:f>'Motor Data'!$C$962:$C$971</c:f>
              <c:numCache>
                <c:formatCode>0.0</c:formatCode>
                <c:ptCount val="10"/>
                <c:pt idx="0">
                  <c:v>2</c:v>
                </c:pt>
                <c:pt idx="1">
                  <c:v>2.8</c:v>
                </c:pt>
                <c:pt idx="2">
                  <c:v>4.3</c:v>
                </c:pt>
                <c:pt idx="3">
                  <c:v>5</c:v>
                </c:pt>
                <c:pt idx="4">
                  <c:v>6.2</c:v>
                </c:pt>
                <c:pt idx="5">
                  <c:v>7.3</c:v>
                </c:pt>
                <c:pt idx="6">
                  <c:v>8.1999999999999993</c:v>
                </c:pt>
                <c:pt idx="7">
                  <c:v>9.6</c:v>
                </c:pt>
                <c:pt idx="8">
                  <c:v>10</c:v>
                </c:pt>
                <c:pt idx="9">
                  <c:v>10.9</c:v>
                </c:pt>
              </c:numCache>
            </c:numRef>
          </c:yVal>
          <c:smooth val="0"/>
        </c:ser>
        <c:ser>
          <c:idx val="1"/>
          <c:order val="1"/>
          <c:tx>
            <c:v>Before</c:v>
          </c:tx>
          <c:spPr>
            <a:ln w="19050" cap="rnd">
              <a:solidFill>
                <a:schemeClr val="accent2"/>
              </a:solidFill>
              <a:round/>
            </a:ln>
            <a:effectLst/>
          </c:spPr>
          <c:marker>
            <c:symbol val="x"/>
            <c:size val="5"/>
            <c:spPr>
              <a:noFill/>
              <a:ln w="6350">
                <a:solidFill>
                  <a:schemeClr val="accent2"/>
                </a:solidFill>
              </a:ln>
              <a:effectLst/>
            </c:spPr>
          </c:marker>
          <c:xVal>
            <c:numRef>
              <c:f>'Motor Data'!$B$944:$B$953</c:f>
              <c:numCache>
                <c:formatCode>0.00</c:formatCode>
                <c:ptCount val="10"/>
                <c:pt idx="0">
                  <c:v>0.23</c:v>
                </c:pt>
                <c:pt idx="1">
                  <c:v>0.32</c:v>
                </c:pt>
                <c:pt idx="2">
                  <c:v>0.48</c:v>
                </c:pt>
                <c:pt idx="3">
                  <c:v>0.55000000000000004</c:v>
                </c:pt>
                <c:pt idx="4">
                  <c:v>0.68</c:v>
                </c:pt>
                <c:pt idx="5">
                  <c:v>0.78</c:v>
                </c:pt>
                <c:pt idx="6">
                  <c:v>0.89</c:v>
                </c:pt>
                <c:pt idx="7">
                  <c:v>0.97</c:v>
                </c:pt>
                <c:pt idx="8">
                  <c:v>1.05</c:v>
                </c:pt>
                <c:pt idx="9">
                  <c:v>1.1299999999999999</c:v>
                </c:pt>
              </c:numCache>
            </c:numRef>
          </c:xVal>
          <c:yVal>
            <c:numRef>
              <c:f>'Motor Data'!$C$944:$C$953</c:f>
              <c:numCache>
                <c:formatCode>0.0</c:formatCode>
                <c:ptCount val="10"/>
                <c:pt idx="0">
                  <c:v>1.9</c:v>
                </c:pt>
                <c:pt idx="1">
                  <c:v>2.8</c:v>
                </c:pt>
                <c:pt idx="2">
                  <c:v>4.3</c:v>
                </c:pt>
                <c:pt idx="3">
                  <c:v>5.0999999999999996</c:v>
                </c:pt>
                <c:pt idx="4">
                  <c:v>6.3</c:v>
                </c:pt>
                <c:pt idx="5">
                  <c:v>7.5</c:v>
                </c:pt>
                <c:pt idx="6">
                  <c:v>8.5</c:v>
                </c:pt>
                <c:pt idx="7">
                  <c:v>9.3000000000000007</c:v>
                </c:pt>
                <c:pt idx="8">
                  <c:v>10.1</c:v>
                </c:pt>
                <c:pt idx="9">
                  <c:v>11.1</c:v>
                </c:pt>
              </c:numCache>
            </c:numRef>
          </c:yVal>
          <c:smooth val="0"/>
        </c:ser>
        <c:dLbls>
          <c:showLegendKey val="0"/>
          <c:showVal val="0"/>
          <c:showCatName val="0"/>
          <c:showSerName val="0"/>
          <c:showPercent val="0"/>
          <c:showBubbleSize val="0"/>
        </c:dLbls>
        <c:axId val="481285256"/>
        <c:axId val="481285648"/>
      </c:scatterChart>
      <c:valAx>
        <c:axId val="481285256"/>
        <c:scaling>
          <c:orientation val="minMax"/>
          <c:max val="1.2"/>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5648"/>
        <c:crosses val="autoZero"/>
        <c:crossBetween val="midCat"/>
      </c:valAx>
      <c:valAx>
        <c:axId val="481285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525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Furious 1935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Data'!$B$1049:$B$1059</c:f>
              <c:numCache>
                <c:formatCode>0.00</c:formatCode>
                <c:ptCount val="11"/>
                <c:pt idx="0">
                  <c:v>0.05</c:v>
                </c:pt>
                <c:pt idx="1">
                  <c:v>0.13</c:v>
                </c:pt>
                <c:pt idx="2">
                  <c:v>0.28999999999999998</c:v>
                </c:pt>
                <c:pt idx="3">
                  <c:v>0.51</c:v>
                </c:pt>
                <c:pt idx="4">
                  <c:v>0.98</c:v>
                </c:pt>
                <c:pt idx="5">
                  <c:v>1.43</c:v>
                </c:pt>
                <c:pt idx="6">
                  <c:v>1.95</c:v>
                </c:pt>
                <c:pt idx="7">
                  <c:v>2.7</c:v>
                </c:pt>
                <c:pt idx="8">
                  <c:v>3.1</c:v>
                </c:pt>
                <c:pt idx="9">
                  <c:v>3.55</c:v>
                </c:pt>
                <c:pt idx="10">
                  <c:v>4.2</c:v>
                </c:pt>
              </c:numCache>
            </c:numRef>
          </c:xVal>
          <c:yVal>
            <c:numRef>
              <c:f>'Motor Data'!$C$1049:$C$1059</c:f>
              <c:numCache>
                <c:formatCode>0.0</c:formatCode>
                <c:ptCount val="11"/>
                <c:pt idx="0">
                  <c:v>1.3</c:v>
                </c:pt>
                <c:pt idx="1">
                  <c:v>4</c:v>
                </c:pt>
                <c:pt idx="2">
                  <c:v>8.4</c:v>
                </c:pt>
                <c:pt idx="3">
                  <c:v>12.9</c:v>
                </c:pt>
                <c:pt idx="4">
                  <c:v>20.8</c:v>
                </c:pt>
                <c:pt idx="5">
                  <c:v>27.3</c:v>
                </c:pt>
                <c:pt idx="6">
                  <c:v>34.4</c:v>
                </c:pt>
                <c:pt idx="7">
                  <c:v>42.4</c:v>
                </c:pt>
                <c:pt idx="8">
                  <c:v>46.1</c:v>
                </c:pt>
                <c:pt idx="9">
                  <c:v>50.7</c:v>
                </c:pt>
                <c:pt idx="10">
                  <c:v>54.4</c:v>
                </c:pt>
              </c:numCache>
            </c:numRef>
          </c:yVal>
          <c:smooth val="0"/>
        </c:ser>
        <c:dLbls>
          <c:showLegendKey val="0"/>
          <c:showVal val="0"/>
          <c:showCatName val="0"/>
          <c:showSerName val="0"/>
          <c:showPercent val="0"/>
          <c:showBubbleSize val="0"/>
        </c:dLbls>
        <c:axId val="481286432"/>
        <c:axId val="481286824"/>
      </c:scatterChart>
      <c:valAx>
        <c:axId val="481286432"/>
        <c:scaling>
          <c:orientation val="minMax"/>
          <c:max val="4.400000000000000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6824"/>
        <c:crosses val="autoZero"/>
        <c:crossBetween val="midCat"/>
      </c:valAx>
      <c:valAx>
        <c:axId val="481286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64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90-mm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Data'!$B$1089:$B$1098</c:f>
              <c:numCache>
                <c:formatCode>0.00</c:formatCode>
                <c:ptCount val="10"/>
                <c:pt idx="0">
                  <c:v>0.16</c:v>
                </c:pt>
                <c:pt idx="1">
                  <c:v>0.37</c:v>
                </c:pt>
                <c:pt idx="2">
                  <c:v>0.77</c:v>
                </c:pt>
                <c:pt idx="3">
                  <c:v>1.2</c:v>
                </c:pt>
                <c:pt idx="4">
                  <c:v>1.76</c:v>
                </c:pt>
                <c:pt idx="5">
                  <c:v>2.44</c:v>
                </c:pt>
                <c:pt idx="6">
                  <c:v>3.3</c:v>
                </c:pt>
                <c:pt idx="7">
                  <c:v>4.4000000000000004</c:v>
                </c:pt>
                <c:pt idx="8">
                  <c:v>5.2</c:v>
                </c:pt>
                <c:pt idx="9">
                  <c:v>5.5</c:v>
                </c:pt>
              </c:numCache>
            </c:numRef>
          </c:xVal>
          <c:yVal>
            <c:numRef>
              <c:f>'Motor Data'!$C$1089:$C$1098</c:f>
              <c:numCache>
                <c:formatCode>0.0</c:formatCode>
                <c:ptCount val="10"/>
                <c:pt idx="0">
                  <c:v>7.8</c:v>
                </c:pt>
                <c:pt idx="1">
                  <c:v>15.4</c:v>
                </c:pt>
                <c:pt idx="2">
                  <c:v>26.3</c:v>
                </c:pt>
                <c:pt idx="3">
                  <c:v>36</c:v>
                </c:pt>
                <c:pt idx="4">
                  <c:v>45.7</c:v>
                </c:pt>
                <c:pt idx="5">
                  <c:v>56.6</c:v>
                </c:pt>
                <c:pt idx="6">
                  <c:v>65.7</c:v>
                </c:pt>
                <c:pt idx="7">
                  <c:v>76.400000000000006</c:v>
                </c:pt>
                <c:pt idx="8">
                  <c:v>82.2</c:v>
                </c:pt>
                <c:pt idx="9">
                  <c:v>86.3</c:v>
                </c:pt>
              </c:numCache>
            </c:numRef>
          </c:yVal>
          <c:smooth val="0"/>
        </c:ser>
        <c:dLbls>
          <c:showLegendKey val="0"/>
          <c:showVal val="0"/>
          <c:showCatName val="0"/>
          <c:showSerName val="0"/>
          <c:showPercent val="0"/>
          <c:showBubbleSize val="0"/>
        </c:dLbls>
        <c:axId val="481287608"/>
        <c:axId val="481288000"/>
      </c:scatterChart>
      <c:valAx>
        <c:axId val="481287608"/>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8000"/>
        <c:crosses val="autoZero"/>
        <c:crossBetween val="midCat"/>
      </c:valAx>
      <c:valAx>
        <c:axId val="48128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76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RX2535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Data'!$B$1109:$B$1115</c:f>
              <c:numCache>
                <c:formatCode>0.00</c:formatCode>
                <c:ptCount val="7"/>
                <c:pt idx="0">
                  <c:v>0.15</c:v>
                </c:pt>
                <c:pt idx="1">
                  <c:v>0.64</c:v>
                </c:pt>
                <c:pt idx="2">
                  <c:v>1.1200000000000001</c:v>
                </c:pt>
                <c:pt idx="3">
                  <c:v>1.9</c:v>
                </c:pt>
                <c:pt idx="4">
                  <c:v>2.5</c:v>
                </c:pt>
                <c:pt idx="5">
                  <c:v>3.47</c:v>
                </c:pt>
                <c:pt idx="6">
                  <c:v>4.71</c:v>
                </c:pt>
              </c:numCache>
            </c:numRef>
          </c:xVal>
          <c:yVal>
            <c:numRef>
              <c:f>'Motor Data'!$C$1109:$C$1115</c:f>
              <c:numCache>
                <c:formatCode>0.0</c:formatCode>
                <c:ptCount val="7"/>
                <c:pt idx="0">
                  <c:v>6.3</c:v>
                </c:pt>
                <c:pt idx="1">
                  <c:v>20.3</c:v>
                </c:pt>
                <c:pt idx="2">
                  <c:v>30.1</c:v>
                </c:pt>
                <c:pt idx="3">
                  <c:v>42.7</c:v>
                </c:pt>
                <c:pt idx="4">
                  <c:v>52</c:v>
                </c:pt>
                <c:pt idx="5">
                  <c:v>64.5</c:v>
                </c:pt>
                <c:pt idx="6">
                  <c:v>75.7</c:v>
                </c:pt>
              </c:numCache>
            </c:numRef>
          </c:yVal>
          <c:smooth val="0"/>
        </c:ser>
        <c:dLbls>
          <c:showLegendKey val="0"/>
          <c:showVal val="0"/>
          <c:showCatName val="0"/>
          <c:showSerName val="0"/>
          <c:showPercent val="0"/>
          <c:showBubbleSize val="0"/>
        </c:dLbls>
        <c:axId val="481288784"/>
        <c:axId val="481289176"/>
      </c:scatterChart>
      <c:valAx>
        <c:axId val="481288784"/>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9176"/>
        <c:crosses val="autoZero"/>
        <c:crossBetween val="midCat"/>
      </c:valAx>
      <c:valAx>
        <c:axId val="481289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878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RX3020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Data'!$B$1129:$B$1138</c:f>
              <c:numCache>
                <c:formatCode>0.00</c:formatCode>
                <c:ptCount val="10"/>
                <c:pt idx="0">
                  <c:v>0.27</c:v>
                </c:pt>
                <c:pt idx="1">
                  <c:v>0.6</c:v>
                </c:pt>
                <c:pt idx="2">
                  <c:v>1.07</c:v>
                </c:pt>
                <c:pt idx="3">
                  <c:v>1.7</c:v>
                </c:pt>
                <c:pt idx="4">
                  <c:v>2.2200000000000002</c:v>
                </c:pt>
                <c:pt idx="5">
                  <c:v>2.9</c:v>
                </c:pt>
                <c:pt idx="6">
                  <c:v>3.62</c:v>
                </c:pt>
                <c:pt idx="7">
                  <c:v>4.3</c:v>
                </c:pt>
                <c:pt idx="8">
                  <c:v>4.88</c:v>
                </c:pt>
                <c:pt idx="9">
                  <c:v>5.2</c:v>
                </c:pt>
              </c:numCache>
            </c:numRef>
          </c:xVal>
          <c:yVal>
            <c:numRef>
              <c:f>'Motor Data'!$C$1129:$C$1138</c:f>
              <c:numCache>
                <c:formatCode>0.0</c:formatCode>
                <c:ptCount val="10"/>
                <c:pt idx="0">
                  <c:v>12.8</c:v>
                </c:pt>
                <c:pt idx="1">
                  <c:v>21.9</c:v>
                </c:pt>
                <c:pt idx="2">
                  <c:v>33.200000000000003</c:v>
                </c:pt>
                <c:pt idx="3">
                  <c:v>44</c:v>
                </c:pt>
                <c:pt idx="4">
                  <c:v>54.2</c:v>
                </c:pt>
                <c:pt idx="5">
                  <c:v>64.2</c:v>
                </c:pt>
                <c:pt idx="6">
                  <c:v>72</c:v>
                </c:pt>
                <c:pt idx="7">
                  <c:v>78.5</c:v>
                </c:pt>
                <c:pt idx="8">
                  <c:v>82.7</c:v>
                </c:pt>
                <c:pt idx="9">
                  <c:v>87.1</c:v>
                </c:pt>
              </c:numCache>
            </c:numRef>
          </c:yVal>
          <c:smooth val="0"/>
        </c:ser>
        <c:dLbls>
          <c:showLegendKey val="0"/>
          <c:showVal val="0"/>
          <c:showCatName val="0"/>
          <c:showSerName val="0"/>
          <c:showPercent val="0"/>
          <c:showBubbleSize val="0"/>
        </c:dLbls>
        <c:axId val="481289960"/>
        <c:axId val="481290352"/>
      </c:scatterChart>
      <c:valAx>
        <c:axId val="481289960"/>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90352"/>
        <c:crosses val="autoZero"/>
        <c:crossBetween val="midCat"/>
      </c:valAx>
      <c:valAx>
        <c:axId val="481290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8996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CL-0720-14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Thrust</c:v>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9.9604940299625449E-3"/>
                  <c:y val="-4.14059249226953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Data'!$P$82:$P$85</c:f>
              <c:numCache>
                <c:formatCode>0.00</c:formatCode>
                <c:ptCount val="4"/>
                <c:pt idx="0">
                  <c:v>3.1</c:v>
                </c:pt>
                <c:pt idx="1">
                  <c:v>3.3</c:v>
                </c:pt>
                <c:pt idx="2">
                  <c:v>3.5</c:v>
                </c:pt>
                <c:pt idx="3">
                  <c:v>3.7</c:v>
                </c:pt>
              </c:numCache>
            </c:numRef>
          </c:xVal>
          <c:yVal>
            <c:numRef>
              <c:f>'Motor Data'!$R$82:$R$85</c:f>
              <c:numCache>
                <c:formatCode>0.0</c:formatCode>
                <c:ptCount val="4"/>
                <c:pt idx="0">
                  <c:v>17.5</c:v>
                </c:pt>
                <c:pt idx="1">
                  <c:v>19.100000000000001</c:v>
                </c:pt>
                <c:pt idx="2">
                  <c:v>20.9</c:v>
                </c:pt>
                <c:pt idx="3">
                  <c:v>23.8</c:v>
                </c:pt>
              </c:numCache>
            </c:numRef>
          </c:yVal>
          <c:smooth val="0"/>
        </c:ser>
        <c:dLbls>
          <c:showLegendKey val="0"/>
          <c:showVal val="0"/>
          <c:showCatName val="0"/>
          <c:showSerName val="0"/>
          <c:showPercent val="0"/>
          <c:showBubbleSize val="0"/>
        </c:dLbls>
        <c:axId val="194983168"/>
        <c:axId val="194982776"/>
      </c:scatterChart>
      <c:scatterChart>
        <c:scatterStyle val="lineMarker"/>
        <c:varyColors val="0"/>
        <c:ser>
          <c:idx val="0"/>
          <c:order val="0"/>
          <c:tx>
            <c:v>Current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Data'!$P$100:$P$103</c:f>
              <c:numCache>
                <c:formatCode>0.00</c:formatCode>
                <c:ptCount val="4"/>
                <c:pt idx="0">
                  <c:v>3.1</c:v>
                </c:pt>
                <c:pt idx="1">
                  <c:v>3.3</c:v>
                </c:pt>
                <c:pt idx="2">
                  <c:v>3.5</c:v>
                </c:pt>
                <c:pt idx="3">
                  <c:v>3.7</c:v>
                </c:pt>
              </c:numCache>
            </c:numRef>
          </c:xVal>
          <c:yVal>
            <c:numRef>
              <c:f>'Motor Data'!$Q$82:$Q$85</c:f>
              <c:numCache>
                <c:formatCode>0.00</c:formatCode>
                <c:ptCount val="4"/>
                <c:pt idx="0">
                  <c:v>1.23</c:v>
                </c:pt>
                <c:pt idx="1">
                  <c:v>1.34</c:v>
                </c:pt>
                <c:pt idx="2">
                  <c:v>1.46</c:v>
                </c:pt>
                <c:pt idx="3">
                  <c:v>1.57</c:v>
                </c:pt>
              </c:numCache>
            </c:numRef>
          </c:yVal>
          <c:smooth val="0"/>
        </c:ser>
        <c:dLbls>
          <c:showLegendKey val="0"/>
          <c:showVal val="0"/>
          <c:showCatName val="0"/>
          <c:showSerName val="0"/>
          <c:showPercent val="0"/>
          <c:showBubbleSize val="0"/>
        </c:dLbls>
        <c:axId val="194981992"/>
        <c:axId val="194982384"/>
      </c:scatterChart>
      <c:valAx>
        <c:axId val="194983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2776"/>
        <c:crosses val="autoZero"/>
        <c:crossBetween val="midCat"/>
      </c:valAx>
      <c:valAx>
        <c:axId val="194982776"/>
        <c:scaling>
          <c:orientation val="minMax"/>
          <c:min val="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3168"/>
        <c:crosses val="autoZero"/>
        <c:crossBetween val="midCat"/>
      </c:valAx>
      <c:valAx>
        <c:axId val="194982384"/>
        <c:scaling>
          <c:orientation val="minMax"/>
          <c:min val="1.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81992"/>
        <c:crosses val="max"/>
        <c:crossBetween val="midCat"/>
      </c:valAx>
      <c:valAx>
        <c:axId val="194981992"/>
        <c:scaling>
          <c:orientation val="minMax"/>
        </c:scaling>
        <c:delete val="1"/>
        <c:axPos val="b"/>
        <c:numFmt formatCode="0.00" sourceLinked="1"/>
        <c:majorTickMark val="out"/>
        <c:minorTickMark val="none"/>
        <c:tickLblPos val="nextTo"/>
        <c:crossAx val="1949823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Furious 1935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Data'!$B$1370:$B$1377</c:f>
              <c:numCache>
                <c:formatCode>0.00</c:formatCode>
                <c:ptCount val="8"/>
                <c:pt idx="0">
                  <c:v>0.06</c:v>
                </c:pt>
                <c:pt idx="1">
                  <c:v>0.23</c:v>
                </c:pt>
                <c:pt idx="2">
                  <c:v>0.8</c:v>
                </c:pt>
                <c:pt idx="3">
                  <c:v>1.43</c:v>
                </c:pt>
                <c:pt idx="4">
                  <c:v>1.9</c:v>
                </c:pt>
                <c:pt idx="5">
                  <c:v>2.54</c:v>
                </c:pt>
                <c:pt idx="6">
                  <c:v>3</c:v>
                </c:pt>
                <c:pt idx="7">
                  <c:v>3.3</c:v>
                </c:pt>
              </c:numCache>
            </c:numRef>
          </c:xVal>
          <c:yVal>
            <c:numRef>
              <c:f>'Motor Data'!$C$1370:$C$1377</c:f>
              <c:numCache>
                <c:formatCode>0.0</c:formatCode>
                <c:ptCount val="8"/>
                <c:pt idx="0">
                  <c:v>1.8</c:v>
                </c:pt>
                <c:pt idx="1">
                  <c:v>6.5</c:v>
                </c:pt>
                <c:pt idx="2">
                  <c:v>16</c:v>
                </c:pt>
                <c:pt idx="3">
                  <c:v>24</c:v>
                </c:pt>
                <c:pt idx="4">
                  <c:v>29.1</c:v>
                </c:pt>
                <c:pt idx="5">
                  <c:v>34.700000000000003</c:v>
                </c:pt>
                <c:pt idx="6">
                  <c:v>38.1</c:v>
                </c:pt>
                <c:pt idx="7">
                  <c:v>40.1</c:v>
                </c:pt>
              </c:numCache>
            </c:numRef>
          </c:yVal>
          <c:smooth val="0"/>
        </c:ser>
        <c:dLbls>
          <c:showLegendKey val="0"/>
          <c:showVal val="0"/>
          <c:showCatName val="0"/>
          <c:showSerName val="0"/>
          <c:showPercent val="0"/>
          <c:showBubbleSize val="0"/>
        </c:dLbls>
        <c:axId val="481291136"/>
        <c:axId val="481291528"/>
      </c:scatterChart>
      <c:valAx>
        <c:axId val="481291136"/>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91528"/>
        <c:crosses val="autoZero"/>
        <c:crossBetween val="midCat"/>
      </c:valAx>
      <c:valAx>
        <c:axId val="481291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2911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Hubsan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Data'!$B$1390:$B$1397</c:f>
              <c:numCache>
                <c:formatCode>0.00</c:formatCode>
                <c:ptCount val="8"/>
                <c:pt idx="0">
                  <c:v>0.08</c:v>
                </c:pt>
                <c:pt idx="1">
                  <c:v>0.2</c:v>
                </c:pt>
                <c:pt idx="2">
                  <c:v>0.62</c:v>
                </c:pt>
                <c:pt idx="3">
                  <c:v>1.08</c:v>
                </c:pt>
                <c:pt idx="4">
                  <c:v>1.37</c:v>
                </c:pt>
                <c:pt idx="5">
                  <c:v>1.63</c:v>
                </c:pt>
                <c:pt idx="6">
                  <c:v>1.8</c:v>
                </c:pt>
                <c:pt idx="7">
                  <c:v>2.1800000000000002</c:v>
                </c:pt>
              </c:numCache>
            </c:numRef>
          </c:xVal>
          <c:yVal>
            <c:numRef>
              <c:f>'Motor Data'!$C$1390:$C$1397</c:f>
              <c:numCache>
                <c:formatCode>0.0</c:formatCode>
                <c:ptCount val="8"/>
                <c:pt idx="0">
                  <c:v>2.2999999999999998</c:v>
                </c:pt>
                <c:pt idx="1">
                  <c:v>6.1</c:v>
                </c:pt>
                <c:pt idx="2">
                  <c:v>17.5</c:v>
                </c:pt>
                <c:pt idx="3">
                  <c:v>28.5</c:v>
                </c:pt>
                <c:pt idx="4">
                  <c:v>34.4</c:v>
                </c:pt>
                <c:pt idx="5">
                  <c:v>38.1</c:v>
                </c:pt>
                <c:pt idx="6">
                  <c:v>41.5</c:v>
                </c:pt>
                <c:pt idx="7">
                  <c:v>47.9</c:v>
                </c:pt>
              </c:numCache>
            </c:numRef>
          </c:yVal>
          <c:smooth val="0"/>
        </c:ser>
        <c:dLbls>
          <c:showLegendKey val="0"/>
          <c:showVal val="0"/>
          <c:showCatName val="0"/>
          <c:showSerName val="0"/>
          <c:showPercent val="0"/>
          <c:showBubbleSize val="0"/>
        </c:dLbls>
        <c:axId val="481050960"/>
        <c:axId val="481051352"/>
      </c:scatterChart>
      <c:valAx>
        <c:axId val="481050960"/>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1352"/>
        <c:crosses val="autoZero"/>
        <c:crossBetween val="midCat"/>
      </c:valAx>
      <c:valAx>
        <c:axId val="481051352"/>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096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Rolling Spider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Data'!$B$1410:$B$1418</c:f>
              <c:numCache>
                <c:formatCode>0.00</c:formatCode>
                <c:ptCount val="9"/>
                <c:pt idx="0">
                  <c:v>0.09</c:v>
                </c:pt>
                <c:pt idx="1">
                  <c:v>0.21</c:v>
                </c:pt>
                <c:pt idx="2">
                  <c:v>0.56000000000000005</c:v>
                </c:pt>
                <c:pt idx="3">
                  <c:v>0.86</c:v>
                </c:pt>
                <c:pt idx="4">
                  <c:v>1.35</c:v>
                </c:pt>
                <c:pt idx="5">
                  <c:v>1.81</c:v>
                </c:pt>
                <c:pt idx="6">
                  <c:v>2.04</c:v>
                </c:pt>
                <c:pt idx="7">
                  <c:v>2.23</c:v>
                </c:pt>
                <c:pt idx="8">
                  <c:v>2.4700000000000002</c:v>
                </c:pt>
              </c:numCache>
            </c:numRef>
          </c:xVal>
          <c:yVal>
            <c:numRef>
              <c:f>'Motor Data'!$C$1410:$C$1418</c:f>
              <c:numCache>
                <c:formatCode>0.0</c:formatCode>
                <c:ptCount val="9"/>
                <c:pt idx="0">
                  <c:v>3.1</c:v>
                </c:pt>
                <c:pt idx="1">
                  <c:v>7.1</c:v>
                </c:pt>
                <c:pt idx="2">
                  <c:v>17</c:v>
                </c:pt>
                <c:pt idx="3">
                  <c:v>24.7</c:v>
                </c:pt>
                <c:pt idx="4">
                  <c:v>35.700000000000003</c:v>
                </c:pt>
                <c:pt idx="5">
                  <c:v>45.7</c:v>
                </c:pt>
                <c:pt idx="6">
                  <c:v>47.9</c:v>
                </c:pt>
                <c:pt idx="7">
                  <c:v>50.7</c:v>
                </c:pt>
                <c:pt idx="8">
                  <c:v>53.5</c:v>
                </c:pt>
              </c:numCache>
            </c:numRef>
          </c:yVal>
          <c:smooth val="0"/>
        </c:ser>
        <c:dLbls>
          <c:showLegendKey val="0"/>
          <c:showVal val="0"/>
          <c:showCatName val="0"/>
          <c:showSerName val="0"/>
          <c:showPercent val="0"/>
          <c:showBubbleSize val="0"/>
        </c:dLbls>
        <c:axId val="481052136"/>
        <c:axId val="481052528"/>
      </c:scatterChart>
      <c:valAx>
        <c:axId val="481052136"/>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2528"/>
        <c:crosses val="autoZero"/>
        <c:crossBetween val="midCat"/>
      </c:valAx>
      <c:valAx>
        <c:axId val="481052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213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Ladybird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Data'!$B$1430:$B$1437</c:f>
              <c:numCache>
                <c:formatCode>0.00</c:formatCode>
                <c:ptCount val="8"/>
                <c:pt idx="0">
                  <c:v>0.13</c:v>
                </c:pt>
                <c:pt idx="1">
                  <c:v>0.28999999999999998</c:v>
                </c:pt>
                <c:pt idx="2">
                  <c:v>0.56000000000000005</c:v>
                </c:pt>
                <c:pt idx="3">
                  <c:v>0.87</c:v>
                </c:pt>
                <c:pt idx="4">
                  <c:v>1.26</c:v>
                </c:pt>
                <c:pt idx="5">
                  <c:v>1.7</c:v>
                </c:pt>
                <c:pt idx="6">
                  <c:v>2.0099999999999998</c:v>
                </c:pt>
                <c:pt idx="7">
                  <c:v>2.36</c:v>
                </c:pt>
              </c:numCache>
            </c:numRef>
          </c:xVal>
          <c:yVal>
            <c:numRef>
              <c:f>'Motor Data'!$C$1430:$C$1437</c:f>
              <c:numCache>
                <c:formatCode>0.0</c:formatCode>
                <c:ptCount val="8"/>
                <c:pt idx="0">
                  <c:v>4.5999999999999996</c:v>
                </c:pt>
                <c:pt idx="1">
                  <c:v>9.5</c:v>
                </c:pt>
                <c:pt idx="2">
                  <c:v>16.5</c:v>
                </c:pt>
                <c:pt idx="3">
                  <c:v>23.7</c:v>
                </c:pt>
                <c:pt idx="4">
                  <c:v>31.9</c:v>
                </c:pt>
                <c:pt idx="5">
                  <c:v>40</c:v>
                </c:pt>
                <c:pt idx="6">
                  <c:v>44.2</c:v>
                </c:pt>
                <c:pt idx="7">
                  <c:v>49.1</c:v>
                </c:pt>
              </c:numCache>
            </c:numRef>
          </c:yVal>
          <c:smooth val="0"/>
        </c:ser>
        <c:dLbls>
          <c:showLegendKey val="0"/>
          <c:showVal val="0"/>
          <c:showCatName val="0"/>
          <c:showSerName val="0"/>
          <c:showPercent val="0"/>
          <c:showBubbleSize val="0"/>
        </c:dLbls>
        <c:axId val="481053312"/>
        <c:axId val="481053704"/>
      </c:scatterChart>
      <c:valAx>
        <c:axId val="481053312"/>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3704"/>
        <c:crosses val="autoZero"/>
        <c:crossBetween val="midCat"/>
      </c:valAx>
      <c:valAx>
        <c:axId val="481053704"/>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331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Hubsan-Style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Data'!$B$1450:$B$1456</c:f>
              <c:numCache>
                <c:formatCode>0.00</c:formatCode>
                <c:ptCount val="7"/>
                <c:pt idx="0">
                  <c:v>0.1</c:v>
                </c:pt>
                <c:pt idx="1">
                  <c:v>0.48</c:v>
                </c:pt>
                <c:pt idx="2">
                  <c:v>0.97</c:v>
                </c:pt>
                <c:pt idx="3">
                  <c:v>1.42</c:v>
                </c:pt>
                <c:pt idx="4">
                  <c:v>1.72</c:v>
                </c:pt>
                <c:pt idx="5">
                  <c:v>2.25</c:v>
                </c:pt>
                <c:pt idx="6">
                  <c:v>2.64</c:v>
                </c:pt>
              </c:numCache>
            </c:numRef>
          </c:xVal>
          <c:yVal>
            <c:numRef>
              <c:f>'Motor Data'!$C$1450:$C$1456</c:f>
              <c:numCache>
                <c:formatCode>0.0</c:formatCode>
                <c:ptCount val="7"/>
                <c:pt idx="0">
                  <c:v>2.8</c:v>
                </c:pt>
                <c:pt idx="1">
                  <c:v>11.4</c:v>
                </c:pt>
                <c:pt idx="2">
                  <c:v>20</c:v>
                </c:pt>
                <c:pt idx="3">
                  <c:v>26.4</c:v>
                </c:pt>
                <c:pt idx="4">
                  <c:v>31</c:v>
                </c:pt>
                <c:pt idx="5">
                  <c:v>37</c:v>
                </c:pt>
                <c:pt idx="6">
                  <c:v>40.6</c:v>
                </c:pt>
              </c:numCache>
            </c:numRef>
          </c:yVal>
          <c:smooth val="0"/>
        </c:ser>
        <c:dLbls>
          <c:showLegendKey val="0"/>
          <c:showVal val="0"/>
          <c:showCatName val="0"/>
          <c:showSerName val="0"/>
          <c:showPercent val="0"/>
          <c:showBubbleSize val="0"/>
        </c:dLbls>
        <c:axId val="481054488"/>
        <c:axId val="481054880"/>
      </c:scatterChart>
      <c:valAx>
        <c:axId val="481054488"/>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4880"/>
        <c:crosses val="autoZero"/>
        <c:crossBetween val="midCat"/>
      </c:valAx>
      <c:valAx>
        <c:axId val="481054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448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Furious 2035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Data'!$B$1470:$B$1478</c:f>
              <c:numCache>
                <c:formatCode>0.00</c:formatCode>
                <c:ptCount val="9"/>
                <c:pt idx="0">
                  <c:v>0.1</c:v>
                </c:pt>
                <c:pt idx="1">
                  <c:v>0.28999999999999998</c:v>
                </c:pt>
                <c:pt idx="2">
                  <c:v>0.78</c:v>
                </c:pt>
                <c:pt idx="3">
                  <c:v>1.24</c:v>
                </c:pt>
                <c:pt idx="4">
                  <c:v>1.66</c:v>
                </c:pt>
                <c:pt idx="5">
                  <c:v>2.0299999999999998</c:v>
                </c:pt>
                <c:pt idx="6">
                  <c:v>2.19</c:v>
                </c:pt>
                <c:pt idx="7">
                  <c:v>2.7</c:v>
                </c:pt>
                <c:pt idx="8">
                  <c:v>3</c:v>
                </c:pt>
              </c:numCache>
            </c:numRef>
          </c:xVal>
          <c:yVal>
            <c:numRef>
              <c:f>'Motor Data'!$C$1470:$C$1478</c:f>
              <c:numCache>
                <c:formatCode>0.0</c:formatCode>
                <c:ptCount val="9"/>
                <c:pt idx="0">
                  <c:v>3.1</c:v>
                </c:pt>
                <c:pt idx="1">
                  <c:v>7.9</c:v>
                </c:pt>
                <c:pt idx="2">
                  <c:v>16</c:v>
                </c:pt>
                <c:pt idx="3">
                  <c:v>22.2</c:v>
                </c:pt>
                <c:pt idx="4">
                  <c:v>27</c:v>
                </c:pt>
                <c:pt idx="5">
                  <c:v>31</c:v>
                </c:pt>
                <c:pt idx="6">
                  <c:v>32.299999999999997</c:v>
                </c:pt>
                <c:pt idx="7">
                  <c:v>36.799999999999997</c:v>
                </c:pt>
                <c:pt idx="8">
                  <c:v>39.5</c:v>
                </c:pt>
              </c:numCache>
            </c:numRef>
          </c:yVal>
          <c:smooth val="0"/>
        </c:ser>
        <c:dLbls>
          <c:showLegendKey val="0"/>
          <c:showVal val="0"/>
          <c:showCatName val="0"/>
          <c:showSerName val="0"/>
          <c:showPercent val="0"/>
          <c:showBubbleSize val="0"/>
        </c:dLbls>
        <c:axId val="481055664"/>
        <c:axId val="481056056"/>
      </c:scatterChart>
      <c:valAx>
        <c:axId val="481055664"/>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6056"/>
        <c:crosses val="autoZero"/>
        <c:crossBetween val="midCat"/>
      </c:valAx>
      <c:valAx>
        <c:axId val="481056056"/>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566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Furious 2035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Data'!$B$1490:$B$1497</c:f>
              <c:numCache>
                <c:formatCode>0.00</c:formatCode>
                <c:ptCount val="8"/>
                <c:pt idx="0">
                  <c:v>0.21</c:v>
                </c:pt>
                <c:pt idx="1">
                  <c:v>0.64</c:v>
                </c:pt>
                <c:pt idx="2">
                  <c:v>1.0900000000000001</c:v>
                </c:pt>
                <c:pt idx="3">
                  <c:v>1.65</c:v>
                </c:pt>
                <c:pt idx="4">
                  <c:v>1.95</c:v>
                </c:pt>
                <c:pt idx="5">
                  <c:v>2.31</c:v>
                </c:pt>
                <c:pt idx="6">
                  <c:v>2.92</c:v>
                </c:pt>
                <c:pt idx="7">
                  <c:v>3.4</c:v>
                </c:pt>
              </c:numCache>
            </c:numRef>
          </c:xVal>
          <c:yVal>
            <c:numRef>
              <c:f>'Motor Data'!$C$1490:$C$1497</c:f>
              <c:numCache>
                <c:formatCode>0.0</c:formatCode>
                <c:ptCount val="8"/>
                <c:pt idx="0">
                  <c:v>6.4</c:v>
                </c:pt>
                <c:pt idx="1">
                  <c:v>13.8</c:v>
                </c:pt>
                <c:pt idx="2">
                  <c:v>19.600000000000001</c:v>
                </c:pt>
                <c:pt idx="3">
                  <c:v>25.6</c:v>
                </c:pt>
                <c:pt idx="4">
                  <c:v>28.6</c:v>
                </c:pt>
                <c:pt idx="5">
                  <c:v>31.4</c:v>
                </c:pt>
                <c:pt idx="6">
                  <c:v>35.299999999999997</c:v>
                </c:pt>
                <c:pt idx="7">
                  <c:v>37.9</c:v>
                </c:pt>
              </c:numCache>
            </c:numRef>
          </c:yVal>
          <c:smooth val="0"/>
        </c:ser>
        <c:dLbls>
          <c:showLegendKey val="0"/>
          <c:showVal val="0"/>
          <c:showCatName val="0"/>
          <c:showSerName val="0"/>
          <c:showPercent val="0"/>
          <c:showBubbleSize val="0"/>
        </c:dLbls>
        <c:axId val="481056840"/>
        <c:axId val="481057232"/>
      </c:scatterChart>
      <c:valAx>
        <c:axId val="481056840"/>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7232"/>
        <c:crosses val="autoZero"/>
        <c:crossBetween val="midCat"/>
      </c:valAx>
      <c:valAx>
        <c:axId val="48105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684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RX3020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Data'!$B$1574:$B$1583</c:f>
              <c:numCache>
                <c:formatCode>0.00</c:formatCode>
                <c:ptCount val="10"/>
                <c:pt idx="0">
                  <c:v>0.24</c:v>
                </c:pt>
                <c:pt idx="1">
                  <c:v>0.68</c:v>
                </c:pt>
                <c:pt idx="2">
                  <c:v>1.24</c:v>
                </c:pt>
                <c:pt idx="3">
                  <c:v>1.85</c:v>
                </c:pt>
                <c:pt idx="4">
                  <c:v>2.4500000000000002</c:v>
                </c:pt>
                <c:pt idx="5">
                  <c:v>3.17</c:v>
                </c:pt>
                <c:pt idx="6">
                  <c:v>3.84</c:v>
                </c:pt>
                <c:pt idx="7">
                  <c:v>4.4800000000000004</c:v>
                </c:pt>
                <c:pt idx="8">
                  <c:v>5.55</c:v>
                </c:pt>
                <c:pt idx="9">
                  <c:v>6.28</c:v>
                </c:pt>
              </c:numCache>
            </c:numRef>
          </c:xVal>
          <c:yVal>
            <c:numRef>
              <c:f>'Motor Data'!$C$1574:$C$1583</c:f>
              <c:numCache>
                <c:formatCode>0.0</c:formatCode>
                <c:ptCount val="10"/>
                <c:pt idx="0">
                  <c:v>8.1999999999999993</c:v>
                </c:pt>
                <c:pt idx="1">
                  <c:v>21.8</c:v>
                </c:pt>
                <c:pt idx="2">
                  <c:v>36.4</c:v>
                </c:pt>
                <c:pt idx="3">
                  <c:v>52.4</c:v>
                </c:pt>
                <c:pt idx="4">
                  <c:v>66.5</c:v>
                </c:pt>
                <c:pt idx="5">
                  <c:v>81.900000000000006</c:v>
                </c:pt>
                <c:pt idx="6">
                  <c:v>95.2</c:v>
                </c:pt>
                <c:pt idx="7">
                  <c:v>105.7</c:v>
                </c:pt>
                <c:pt idx="8">
                  <c:v>119.3</c:v>
                </c:pt>
                <c:pt idx="9">
                  <c:v>128.80000000000001</c:v>
                </c:pt>
              </c:numCache>
            </c:numRef>
          </c:yVal>
          <c:smooth val="0"/>
        </c:ser>
        <c:dLbls>
          <c:showLegendKey val="0"/>
          <c:showVal val="0"/>
          <c:showCatName val="0"/>
          <c:showSerName val="0"/>
          <c:showPercent val="0"/>
          <c:showBubbleSize val="0"/>
        </c:dLbls>
        <c:axId val="481058016"/>
        <c:axId val="481058408"/>
      </c:scatterChart>
      <c:valAx>
        <c:axId val="481058016"/>
        <c:scaling>
          <c:orientation val="minMax"/>
          <c:max val="6.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8408"/>
        <c:crosses val="autoZero"/>
        <c:crossBetween val="midCat"/>
      </c:valAx>
      <c:valAx>
        <c:axId val="481058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801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RX2535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Data'!$B$1594:$B$1603</c:f>
              <c:numCache>
                <c:formatCode>0.00</c:formatCode>
                <c:ptCount val="10"/>
                <c:pt idx="0">
                  <c:v>0.24</c:v>
                </c:pt>
                <c:pt idx="1">
                  <c:v>0.64</c:v>
                </c:pt>
                <c:pt idx="2">
                  <c:v>1.1399999999999999</c:v>
                </c:pt>
                <c:pt idx="3">
                  <c:v>1.95</c:v>
                </c:pt>
                <c:pt idx="4">
                  <c:v>2.4900000000000002</c:v>
                </c:pt>
                <c:pt idx="5">
                  <c:v>3.04</c:v>
                </c:pt>
                <c:pt idx="6">
                  <c:v>3.55</c:v>
                </c:pt>
                <c:pt idx="7">
                  <c:v>4.0599999999999996</c:v>
                </c:pt>
                <c:pt idx="8">
                  <c:v>4.57</c:v>
                </c:pt>
                <c:pt idx="9">
                  <c:v>5.33</c:v>
                </c:pt>
              </c:numCache>
            </c:numRef>
          </c:xVal>
          <c:yVal>
            <c:numRef>
              <c:f>'Motor Data'!$C$1594:$C$1603</c:f>
              <c:numCache>
                <c:formatCode>0.0</c:formatCode>
                <c:ptCount val="10"/>
                <c:pt idx="0">
                  <c:v>7.8</c:v>
                </c:pt>
                <c:pt idx="1">
                  <c:v>16.899999999999999</c:v>
                </c:pt>
                <c:pt idx="2">
                  <c:v>28.4</c:v>
                </c:pt>
                <c:pt idx="3">
                  <c:v>45.9</c:v>
                </c:pt>
                <c:pt idx="4">
                  <c:v>57.8</c:v>
                </c:pt>
                <c:pt idx="5">
                  <c:v>69.599999999999994</c:v>
                </c:pt>
                <c:pt idx="6">
                  <c:v>79.3</c:v>
                </c:pt>
                <c:pt idx="7">
                  <c:v>85.2</c:v>
                </c:pt>
                <c:pt idx="8">
                  <c:v>93.1</c:v>
                </c:pt>
                <c:pt idx="9">
                  <c:v>103</c:v>
                </c:pt>
              </c:numCache>
            </c:numRef>
          </c:yVal>
          <c:smooth val="0"/>
        </c:ser>
        <c:dLbls>
          <c:showLegendKey val="0"/>
          <c:showVal val="0"/>
          <c:showCatName val="0"/>
          <c:showSerName val="0"/>
          <c:showPercent val="0"/>
          <c:showBubbleSize val="0"/>
        </c:dLbls>
        <c:axId val="481059192"/>
        <c:axId val="481059584"/>
      </c:scatterChart>
      <c:valAx>
        <c:axId val="481059192"/>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9584"/>
        <c:crosses val="autoZero"/>
        <c:crossBetween val="midCat"/>
      </c:valAx>
      <c:valAx>
        <c:axId val="481059584"/>
        <c:scaling>
          <c:orientation val="minMax"/>
          <c:max val="1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5919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Hubsan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Data'!$B$1614:$B$1621</c:f>
              <c:numCache>
                <c:formatCode>0.00</c:formatCode>
                <c:ptCount val="8"/>
                <c:pt idx="0">
                  <c:v>0.18</c:v>
                </c:pt>
                <c:pt idx="1">
                  <c:v>0.47</c:v>
                </c:pt>
                <c:pt idx="2">
                  <c:v>0.85</c:v>
                </c:pt>
                <c:pt idx="3">
                  <c:v>1.05</c:v>
                </c:pt>
                <c:pt idx="4">
                  <c:v>1.34</c:v>
                </c:pt>
                <c:pt idx="5">
                  <c:v>1.76</c:v>
                </c:pt>
                <c:pt idx="6">
                  <c:v>2.25</c:v>
                </c:pt>
                <c:pt idx="7">
                  <c:v>2.54</c:v>
                </c:pt>
              </c:numCache>
            </c:numRef>
          </c:xVal>
          <c:yVal>
            <c:numRef>
              <c:f>'Motor Data'!$C$1614:$C$1621</c:f>
              <c:numCache>
                <c:formatCode>0.0</c:formatCode>
                <c:ptCount val="8"/>
                <c:pt idx="0">
                  <c:v>2.1</c:v>
                </c:pt>
                <c:pt idx="1">
                  <c:v>7.6</c:v>
                </c:pt>
                <c:pt idx="2">
                  <c:v>16.399999999999999</c:v>
                </c:pt>
                <c:pt idx="3">
                  <c:v>22.5</c:v>
                </c:pt>
                <c:pt idx="4">
                  <c:v>30.6</c:v>
                </c:pt>
                <c:pt idx="5">
                  <c:v>42.3</c:v>
                </c:pt>
                <c:pt idx="6">
                  <c:v>54.4</c:v>
                </c:pt>
                <c:pt idx="7">
                  <c:v>58.5</c:v>
                </c:pt>
              </c:numCache>
            </c:numRef>
          </c:yVal>
          <c:smooth val="0"/>
        </c:ser>
        <c:dLbls>
          <c:showLegendKey val="0"/>
          <c:showVal val="0"/>
          <c:showCatName val="0"/>
          <c:showSerName val="0"/>
          <c:showPercent val="0"/>
          <c:showBubbleSize val="0"/>
        </c:dLbls>
        <c:axId val="481060368"/>
        <c:axId val="481060760"/>
      </c:scatterChart>
      <c:valAx>
        <c:axId val="481060368"/>
        <c:scaling>
          <c:orientation val="minMax"/>
          <c:max val="2.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0760"/>
        <c:crosses val="autoZero"/>
        <c:crossBetween val="midCat"/>
      </c:valAx>
      <c:valAx>
        <c:axId val="481060760"/>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036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Hubsan</a:t>
            </a:r>
            <a:r>
              <a:rPr lang="en-US" baseline="0"/>
              <a:t> 7mm "Upgrade"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Thrust</c:v>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3.7492107998056239E-2"/>
                  <c:y val="-9.590838255813227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Data'!$P$67:$P$70</c:f>
              <c:numCache>
                <c:formatCode>0.00</c:formatCode>
                <c:ptCount val="4"/>
                <c:pt idx="0">
                  <c:v>3.1</c:v>
                </c:pt>
                <c:pt idx="1">
                  <c:v>3.3</c:v>
                </c:pt>
                <c:pt idx="2">
                  <c:v>3.5</c:v>
                </c:pt>
                <c:pt idx="3">
                  <c:v>3.7</c:v>
                </c:pt>
              </c:numCache>
            </c:numRef>
          </c:xVal>
          <c:yVal>
            <c:numRef>
              <c:f>'Motor Data'!$R$67:$R$70</c:f>
              <c:numCache>
                <c:formatCode>0.0</c:formatCode>
                <c:ptCount val="4"/>
                <c:pt idx="0">
                  <c:v>15.3</c:v>
                </c:pt>
                <c:pt idx="1">
                  <c:v>16.8</c:v>
                </c:pt>
                <c:pt idx="2">
                  <c:v>18.399999999999999</c:v>
                </c:pt>
                <c:pt idx="3">
                  <c:v>20.3</c:v>
                </c:pt>
              </c:numCache>
            </c:numRef>
          </c:yVal>
          <c:smooth val="0"/>
        </c:ser>
        <c:dLbls>
          <c:showLegendKey val="0"/>
          <c:showVal val="0"/>
          <c:showCatName val="0"/>
          <c:showSerName val="0"/>
          <c:showPercent val="0"/>
          <c:showBubbleSize val="0"/>
        </c:dLbls>
        <c:axId val="477596744"/>
        <c:axId val="477597136"/>
      </c:scatterChart>
      <c:scatterChart>
        <c:scatterStyle val="lineMarker"/>
        <c:varyColors val="0"/>
        <c:ser>
          <c:idx val="0"/>
          <c:order val="0"/>
          <c:tx>
            <c:v>Current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Data'!$P$67:$P$70</c:f>
              <c:numCache>
                <c:formatCode>0.00</c:formatCode>
                <c:ptCount val="4"/>
                <c:pt idx="0">
                  <c:v>3.1</c:v>
                </c:pt>
                <c:pt idx="1">
                  <c:v>3.3</c:v>
                </c:pt>
                <c:pt idx="2">
                  <c:v>3.5</c:v>
                </c:pt>
                <c:pt idx="3">
                  <c:v>3.7</c:v>
                </c:pt>
              </c:numCache>
            </c:numRef>
          </c:xVal>
          <c:yVal>
            <c:numRef>
              <c:f>'Motor Data'!$Q$67:$Q$70</c:f>
              <c:numCache>
                <c:formatCode>0.00</c:formatCode>
                <c:ptCount val="4"/>
                <c:pt idx="0">
                  <c:v>0.86</c:v>
                </c:pt>
                <c:pt idx="1">
                  <c:v>0.94</c:v>
                </c:pt>
                <c:pt idx="2">
                  <c:v>1.02</c:v>
                </c:pt>
                <c:pt idx="3">
                  <c:v>1.1100000000000001</c:v>
                </c:pt>
              </c:numCache>
            </c:numRef>
          </c:yVal>
          <c:smooth val="0"/>
        </c:ser>
        <c:dLbls>
          <c:showLegendKey val="0"/>
          <c:showVal val="0"/>
          <c:showCatName val="0"/>
          <c:showSerName val="0"/>
          <c:showPercent val="0"/>
          <c:showBubbleSize val="0"/>
        </c:dLbls>
        <c:axId val="477597920"/>
        <c:axId val="477597528"/>
      </c:scatterChart>
      <c:valAx>
        <c:axId val="4775967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7136"/>
        <c:crosses val="autoZero"/>
        <c:crossBetween val="midCat"/>
      </c:valAx>
      <c:valAx>
        <c:axId val="477597136"/>
        <c:scaling>
          <c:orientation val="minMax"/>
          <c:max val="22"/>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6744"/>
        <c:crosses val="autoZero"/>
        <c:crossBetween val="midCat"/>
      </c:valAx>
      <c:valAx>
        <c:axId val="477597528"/>
        <c:scaling>
          <c:orientation val="minMax"/>
          <c:min val="0.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7920"/>
        <c:crosses val="max"/>
        <c:crossBetween val="midCat"/>
      </c:valAx>
      <c:valAx>
        <c:axId val="477597920"/>
        <c:scaling>
          <c:orientation val="minMax"/>
        </c:scaling>
        <c:delete val="1"/>
        <c:axPos val="b"/>
        <c:numFmt formatCode="0.00" sourceLinked="1"/>
        <c:majorTickMark val="out"/>
        <c:minorTickMark val="none"/>
        <c:tickLblPos val="nextTo"/>
        <c:crossAx val="47759752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Rolling Spider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Data'!$B$1634:$B$1641</c:f>
              <c:numCache>
                <c:formatCode>0.00</c:formatCode>
                <c:ptCount val="8"/>
                <c:pt idx="0">
                  <c:v>0.2</c:v>
                </c:pt>
                <c:pt idx="1">
                  <c:v>0.67</c:v>
                </c:pt>
                <c:pt idx="2">
                  <c:v>0.97</c:v>
                </c:pt>
                <c:pt idx="3">
                  <c:v>1.38</c:v>
                </c:pt>
                <c:pt idx="4">
                  <c:v>1.9</c:v>
                </c:pt>
                <c:pt idx="5">
                  <c:v>2.36</c:v>
                </c:pt>
                <c:pt idx="6">
                  <c:v>2.68</c:v>
                </c:pt>
                <c:pt idx="7">
                  <c:v>3.05</c:v>
                </c:pt>
              </c:numCache>
            </c:numRef>
          </c:xVal>
          <c:yVal>
            <c:numRef>
              <c:f>'Motor Data'!$C$1634:$C$1641</c:f>
              <c:numCache>
                <c:formatCode>0.0</c:formatCode>
                <c:ptCount val="8"/>
                <c:pt idx="0">
                  <c:v>2.6</c:v>
                </c:pt>
                <c:pt idx="1">
                  <c:v>13.7</c:v>
                </c:pt>
                <c:pt idx="2">
                  <c:v>22.3</c:v>
                </c:pt>
                <c:pt idx="3">
                  <c:v>34.799999999999997</c:v>
                </c:pt>
                <c:pt idx="4">
                  <c:v>50.5</c:v>
                </c:pt>
                <c:pt idx="5">
                  <c:v>63.2</c:v>
                </c:pt>
                <c:pt idx="6">
                  <c:v>69.7</c:v>
                </c:pt>
                <c:pt idx="7">
                  <c:v>77.400000000000006</c:v>
                </c:pt>
              </c:numCache>
            </c:numRef>
          </c:yVal>
          <c:smooth val="0"/>
        </c:ser>
        <c:dLbls>
          <c:showLegendKey val="0"/>
          <c:showVal val="0"/>
          <c:showCatName val="0"/>
          <c:showSerName val="0"/>
          <c:showPercent val="0"/>
          <c:showBubbleSize val="0"/>
        </c:dLbls>
        <c:axId val="481062328"/>
        <c:axId val="481062720"/>
      </c:scatterChart>
      <c:valAx>
        <c:axId val="481062328"/>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2720"/>
        <c:crosses val="autoZero"/>
        <c:crossBetween val="midCat"/>
      </c:valAx>
      <c:valAx>
        <c:axId val="481062720"/>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23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Hubsan-Style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Data'!$B$1654:$B$1662</c:f>
              <c:numCache>
                <c:formatCode>0.00</c:formatCode>
                <c:ptCount val="9"/>
                <c:pt idx="0">
                  <c:v>0.2</c:v>
                </c:pt>
                <c:pt idx="1">
                  <c:v>0.5</c:v>
                </c:pt>
                <c:pt idx="2">
                  <c:v>0.98</c:v>
                </c:pt>
                <c:pt idx="3">
                  <c:v>1.36</c:v>
                </c:pt>
                <c:pt idx="4">
                  <c:v>1.76</c:v>
                </c:pt>
                <c:pt idx="5">
                  <c:v>2.25</c:v>
                </c:pt>
                <c:pt idx="6">
                  <c:v>2.59</c:v>
                </c:pt>
                <c:pt idx="7">
                  <c:v>2.83</c:v>
                </c:pt>
                <c:pt idx="8">
                  <c:v>3.39</c:v>
                </c:pt>
              </c:numCache>
            </c:numRef>
          </c:xVal>
          <c:yVal>
            <c:numRef>
              <c:f>'Motor Data'!$C$1654:$C$1662</c:f>
              <c:numCache>
                <c:formatCode>0.0</c:formatCode>
                <c:ptCount val="9"/>
                <c:pt idx="0">
                  <c:v>2.9</c:v>
                </c:pt>
                <c:pt idx="1">
                  <c:v>8.3000000000000007</c:v>
                </c:pt>
                <c:pt idx="2">
                  <c:v>17.5</c:v>
                </c:pt>
                <c:pt idx="3">
                  <c:v>25.2</c:v>
                </c:pt>
                <c:pt idx="4">
                  <c:v>33.4</c:v>
                </c:pt>
                <c:pt idx="5">
                  <c:v>43</c:v>
                </c:pt>
                <c:pt idx="6">
                  <c:v>49.6</c:v>
                </c:pt>
                <c:pt idx="7">
                  <c:v>53.3</c:v>
                </c:pt>
                <c:pt idx="8">
                  <c:v>60.3</c:v>
                </c:pt>
              </c:numCache>
            </c:numRef>
          </c:yVal>
          <c:smooth val="0"/>
        </c:ser>
        <c:dLbls>
          <c:showLegendKey val="0"/>
          <c:showVal val="0"/>
          <c:showCatName val="0"/>
          <c:showSerName val="0"/>
          <c:showPercent val="0"/>
          <c:showBubbleSize val="0"/>
        </c:dLbls>
        <c:axId val="481063504"/>
        <c:axId val="481063896"/>
      </c:scatterChart>
      <c:valAx>
        <c:axId val="481063504"/>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3896"/>
        <c:crosses val="autoZero"/>
        <c:crossBetween val="midCat"/>
      </c:valAx>
      <c:valAx>
        <c:axId val="481063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35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Furious 1935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Data'!$B$1674:$B$1683</c:f>
              <c:numCache>
                <c:formatCode>0.00</c:formatCode>
                <c:ptCount val="10"/>
                <c:pt idx="0">
                  <c:v>0.14000000000000001</c:v>
                </c:pt>
                <c:pt idx="1">
                  <c:v>0.4</c:v>
                </c:pt>
                <c:pt idx="2">
                  <c:v>0.84</c:v>
                </c:pt>
                <c:pt idx="3">
                  <c:v>1.1599999999999999</c:v>
                </c:pt>
                <c:pt idx="4">
                  <c:v>1.7</c:v>
                </c:pt>
                <c:pt idx="5">
                  <c:v>2.2000000000000002</c:v>
                </c:pt>
                <c:pt idx="6">
                  <c:v>2.76</c:v>
                </c:pt>
                <c:pt idx="7">
                  <c:v>3.41</c:v>
                </c:pt>
                <c:pt idx="8">
                  <c:v>4</c:v>
                </c:pt>
                <c:pt idx="9">
                  <c:v>4.63</c:v>
                </c:pt>
              </c:numCache>
            </c:numRef>
          </c:xVal>
          <c:yVal>
            <c:numRef>
              <c:f>'Motor Data'!$C$1674:$C$1683</c:f>
              <c:numCache>
                <c:formatCode>0.0</c:formatCode>
                <c:ptCount val="10"/>
                <c:pt idx="0">
                  <c:v>2.5</c:v>
                </c:pt>
                <c:pt idx="1">
                  <c:v>7.9</c:v>
                </c:pt>
                <c:pt idx="2">
                  <c:v>16</c:v>
                </c:pt>
                <c:pt idx="3">
                  <c:v>21.2</c:v>
                </c:pt>
                <c:pt idx="4">
                  <c:v>31</c:v>
                </c:pt>
                <c:pt idx="5">
                  <c:v>39.6</c:v>
                </c:pt>
                <c:pt idx="6">
                  <c:v>48.6</c:v>
                </c:pt>
                <c:pt idx="7">
                  <c:v>58</c:v>
                </c:pt>
                <c:pt idx="8">
                  <c:v>65</c:v>
                </c:pt>
                <c:pt idx="9">
                  <c:v>72</c:v>
                </c:pt>
              </c:numCache>
            </c:numRef>
          </c:yVal>
          <c:smooth val="0"/>
        </c:ser>
        <c:dLbls>
          <c:showLegendKey val="0"/>
          <c:showVal val="0"/>
          <c:showCatName val="0"/>
          <c:showSerName val="0"/>
          <c:showPercent val="0"/>
          <c:showBubbleSize val="0"/>
        </c:dLbls>
        <c:axId val="481064680"/>
        <c:axId val="481065072"/>
      </c:scatterChart>
      <c:valAx>
        <c:axId val="481064680"/>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5072"/>
        <c:crosses val="autoZero"/>
        <c:crossBetween val="midCat"/>
      </c:valAx>
      <c:valAx>
        <c:axId val="481065072"/>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46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Furious 2035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Data'!$B$1694:$B$1704</c:f>
              <c:numCache>
                <c:formatCode>0.00</c:formatCode>
                <c:ptCount val="11"/>
                <c:pt idx="0">
                  <c:v>0.22</c:v>
                </c:pt>
                <c:pt idx="1">
                  <c:v>0.7</c:v>
                </c:pt>
                <c:pt idx="2">
                  <c:v>1.1299999999999999</c:v>
                </c:pt>
                <c:pt idx="3">
                  <c:v>1.56</c:v>
                </c:pt>
                <c:pt idx="4">
                  <c:v>2.2400000000000002</c:v>
                </c:pt>
                <c:pt idx="5">
                  <c:v>2.62</c:v>
                </c:pt>
                <c:pt idx="6">
                  <c:v>3.2</c:v>
                </c:pt>
                <c:pt idx="7">
                  <c:v>3.74</c:v>
                </c:pt>
                <c:pt idx="8">
                  <c:v>4.12</c:v>
                </c:pt>
                <c:pt idx="9">
                  <c:v>4.75</c:v>
                </c:pt>
                <c:pt idx="10">
                  <c:v>5.32</c:v>
                </c:pt>
              </c:numCache>
            </c:numRef>
          </c:xVal>
          <c:yVal>
            <c:numRef>
              <c:f>'Motor Data'!$C$1694:$C$1704</c:f>
              <c:numCache>
                <c:formatCode>0.0</c:formatCode>
                <c:ptCount val="11"/>
                <c:pt idx="0">
                  <c:v>5</c:v>
                </c:pt>
                <c:pt idx="1">
                  <c:v>14.6</c:v>
                </c:pt>
                <c:pt idx="2">
                  <c:v>21.9</c:v>
                </c:pt>
                <c:pt idx="3">
                  <c:v>29.5</c:v>
                </c:pt>
                <c:pt idx="4">
                  <c:v>40.200000000000003</c:v>
                </c:pt>
                <c:pt idx="5">
                  <c:v>46.9</c:v>
                </c:pt>
                <c:pt idx="6">
                  <c:v>55.6</c:v>
                </c:pt>
                <c:pt idx="7">
                  <c:v>62</c:v>
                </c:pt>
                <c:pt idx="8">
                  <c:v>67</c:v>
                </c:pt>
                <c:pt idx="9">
                  <c:v>73.3</c:v>
                </c:pt>
                <c:pt idx="10">
                  <c:v>79.099999999999994</c:v>
                </c:pt>
              </c:numCache>
            </c:numRef>
          </c:yVal>
          <c:smooth val="0"/>
        </c:ser>
        <c:dLbls>
          <c:showLegendKey val="0"/>
          <c:showVal val="0"/>
          <c:showCatName val="0"/>
          <c:showSerName val="0"/>
          <c:showPercent val="0"/>
          <c:showBubbleSize val="0"/>
        </c:dLbls>
        <c:axId val="481065856"/>
        <c:axId val="481066248"/>
      </c:scatterChart>
      <c:valAx>
        <c:axId val="481065856"/>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6248"/>
        <c:crosses val="autoZero"/>
        <c:crossBetween val="midCat"/>
      </c:valAx>
      <c:valAx>
        <c:axId val="481066248"/>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0658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Furious 2035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Data'!$B$1714:$B$1723</c:f>
              <c:numCache>
                <c:formatCode>0.00</c:formatCode>
                <c:ptCount val="10"/>
                <c:pt idx="0">
                  <c:v>0.17</c:v>
                </c:pt>
                <c:pt idx="1">
                  <c:v>0.44</c:v>
                </c:pt>
                <c:pt idx="2">
                  <c:v>1.01</c:v>
                </c:pt>
                <c:pt idx="3">
                  <c:v>1.46</c:v>
                </c:pt>
                <c:pt idx="4">
                  <c:v>1.9</c:v>
                </c:pt>
                <c:pt idx="5">
                  <c:v>2.42</c:v>
                </c:pt>
                <c:pt idx="6">
                  <c:v>2.88</c:v>
                </c:pt>
                <c:pt idx="7">
                  <c:v>3.48</c:v>
                </c:pt>
                <c:pt idx="8">
                  <c:v>3.9</c:v>
                </c:pt>
                <c:pt idx="9">
                  <c:v>4.12</c:v>
                </c:pt>
              </c:numCache>
            </c:numRef>
          </c:xVal>
          <c:yVal>
            <c:numRef>
              <c:f>'Motor Data'!$C$1714:$C$1723</c:f>
              <c:numCache>
                <c:formatCode>0.0</c:formatCode>
                <c:ptCount val="10"/>
                <c:pt idx="0">
                  <c:v>3</c:v>
                </c:pt>
                <c:pt idx="1">
                  <c:v>8.1</c:v>
                </c:pt>
                <c:pt idx="2">
                  <c:v>18.399999999999999</c:v>
                </c:pt>
                <c:pt idx="3">
                  <c:v>26.7</c:v>
                </c:pt>
                <c:pt idx="4">
                  <c:v>34.799999999999997</c:v>
                </c:pt>
                <c:pt idx="5">
                  <c:v>43.9</c:v>
                </c:pt>
                <c:pt idx="6">
                  <c:v>51.4</c:v>
                </c:pt>
                <c:pt idx="7">
                  <c:v>60.2</c:v>
                </c:pt>
                <c:pt idx="8">
                  <c:v>64.599999999999994</c:v>
                </c:pt>
                <c:pt idx="9">
                  <c:v>68.2</c:v>
                </c:pt>
              </c:numCache>
            </c:numRef>
          </c:yVal>
          <c:smooth val="0"/>
        </c:ser>
        <c:dLbls>
          <c:showLegendKey val="0"/>
          <c:showVal val="0"/>
          <c:showCatName val="0"/>
          <c:showSerName val="0"/>
          <c:showPercent val="0"/>
          <c:showBubbleSize val="0"/>
        </c:dLbls>
        <c:axId val="482845096"/>
        <c:axId val="482845488"/>
      </c:scatterChart>
      <c:valAx>
        <c:axId val="482845096"/>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5488"/>
        <c:crosses val="autoZero"/>
        <c:crossBetween val="midCat"/>
      </c:valAx>
      <c:valAx>
        <c:axId val="482845488"/>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509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2846272"/>
        <c:axId val="482846664"/>
      </c:scatterChart>
      <c:valAx>
        <c:axId val="482846272"/>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6664"/>
        <c:crosses val="autoZero"/>
        <c:crossBetween val="midCat"/>
      </c:valAx>
      <c:valAx>
        <c:axId val="482846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627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Airblade UAV  CL-0615-17, Inductrix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Data'!$B$991:$B$998</c:f>
              <c:numCache>
                <c:formatCode>0.00</c:formatCode>
                <c:ptCount val="8"/>
                <c:pt idx="0">
                  <c:v>0.24</c:v>
                </c:pt>
                <c:pt idx="1">
                  <c:v>0.35</c:v>
                </c:pt>
                <c:pt idx="2">
                  <c:v>0.53</c:v>
                </c:pt>
                <c:pt idx="3">
                  <c:v>0.75</c:v>
                </c:pt>
                <c:pt idx="4">
                  <c:v>0.9</c:v>
                </c:pt>
                <c:pt idx="5">
                  <c:v>1.1399999999999999</c:v>
                </c:pt>
                <c:pt idx="6">
                  <c:v>1.24</c:v>
                </c:pt>
                <c:pt idx="7">
                  <c:v>1.35</c:v>
                </c:pt>
              </c:numCache>
            </c:numRef>
          </c:xVal>
          <c:yVal>
            <c:numRef>
              <c:f>'Motor Data'!$C$991:$C$998</c:f>
              <c:numCache>
                <c:formatCode>0.0</c:formatCode>
                <c:ptCount val="8"/>
                <c:pt idx="0">
                  <c:v>1.4</c:v>
                </c:pt>
                <c:pt idx="1">
                  <c:v>2.2000000000000002</c:v>
                </c:pt>
                <c:pt idx="2">
                  <c:v>3.9</c:v>
                </c:pt>
                <c:pt idx="3">
                  <c:v>5.9</c:v>
                </c:pt>
                <c:pt idx="4">
                  <c:v>7.3</c:v>
                </c:pt>
                <c:pt idx="5">
                  <c:v>9.5</c:v>
                </c:pt>
                <c:pt idx="6">
                  <c:v>10.3</c:v>
                </c:pt>
                <c:pt idx="7">
                  <c:v>11.2</c:v>
                </c:pt>
              </c:numCache>
            </c:numRef>
          </c:yVal>
          <c:smooth val="0"/>
        </c:ser>
        <c:dLbls>
          <c:showLegendKey val="0"/>
          <c:showVal val="0"/>
          <c:showCatName val="0"/>
          <c:showSerName val="0"/>
          <c:showPercent val="0"/>
          <c:showBubbleSize val="0"/>
        </c:dLbls>
        <c:axId val="482847448"/>
        <c:axId val="482847840"/>
      </c:scatterChart>
      <c:valAx>
        <c:axId val="482847448"/>
        <c:scaling>
          <c:orientation val="minMax"/>
          <c:max val="1.4"/>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7840"/>
        <c:crosses val="autoZero"/>
        <c:crossBetween val="midCat"/>
      </c:valAx>
      <c:valAx>
        <c:axId val="48284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744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CL-0615-14, Eachine E010 2-Blade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Data'!$B$781:$B$788</c:f>
              <c:numCache>
                <c:formatCode>0.00</c:formatCode>
                <c:ptCount val="8"/>
                <c:pt idx="0">
                  <c:v>0.23</c:v>
                </c:pt>
                <c:pt idx="1">
                  <c:v>0.28999999999999998</c:v>
                </c:pt>
                <c:pt idx="2">
                  <c:v>0.38</c:v>
                </c:pt>
                <c:pt idx="3">
                  <c:v>0.46</c:v>
                </c:pt>
                <c:pt idx="4">
                  <c:v>0.53</c:v>
                </c:pt>
                <c:pt idx="5">
                  <c:v>0.62</c:v>
                </c:pt>
                <c:pt idx="6">
                  <c:v>0.7</c:v>
                </c:pt>
                <c:pt idx="7">
                  <c:v>0.72</c:v>
                </c:pt>
              </c:numCache>
            </c:numRef>
          </c:xVal>
          <c:yVal>
            <c:numRef>
              <c:f>'Motor Data'!$C$781:$C$788</c:f>
              <c:numCache>
                <c:formatCode>0.0</c:formatCode>
                <c:ptCount val="8"/>
                <c:pt idx="0">
                  <c:v>2.2999999999999998</c:v>
                </c:pt>
                <c:pt idx="1">
                  <c:v>2.9</c:v>
                </c:pt>
                <c:pt idx="2">
                  <c:v>3.9</c:v>
                </c:pt>
                <c:pt idx="3">
                  <c:v>4.7</c:v>
                </c:pt>
                <c:pt idx="4">
                  <c:v>5.5</c:v>
                </c:pt>
                <c:pt idx="5">
                  <c:v>6.5</c:v>
                </c:pt>
                <c:pt idx="6">
                  <c:v>7.4</c:v>
                </c:pt>
                <c:pt idx="7">
                  <c:v>7.5</c:v>
                </c:pt>
              </c:numCache>
            </c:numRef>
          </c:yVal>
          <c:smooth val="0"/>
        </c:ser>
        <c:dLbls>
          <c:showLegendKey val="0"/>
          <c:showVal val="0"/>
          <c:showCatName val="0"/>
          <c:showSerName val="0"/>
          <c:showPercent val="0"/>
          <c:showBubbleSize val="0"/>
        </c:dLbls>
        <c:axId val="482848624"/>
        <c:axId val="482849016"/>
      </c:scatterChart>
      <c:valAx>
        <c:axId val="482848624"/>
        <c:scaling>
          <c:orientation val="minMax"/>
          <c:max val="0.8"/>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9016"/>
        <c:crosses val="autoZero"/>
        <c:crossBetween val="midCat"/>
      </c:valAx>
      <c:valAx>
        <c:axId val="482849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862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MMW  CL-0825-15, FatBee 4-Blade </a:t>
            </a:r>
            <a:r>
              <a:rPr lang="en-US"/>
              <a:t>Prop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Data'!$B$1009:$B$1017</c:f>
              <c:numCache>
                <c:formatCode>0.00</c:formatCode>
                <c:ptCount val="9"/>
                <c:pt idx="0">
                  <c:v>0.42</c:v>
                </c:pt>
                <c:pt idx="1">
                  <c:v>0.61</c:v>
                </c:pt>
                <c:pt idx="2">
                  <c:v>0.96</c:v>
                </c:pt>
                <c:pt idx="3">
                  <c:v>1.24</c:v>
                </c:pt>
                <c:pt idx="4">
                  <c:v>1.49</c:v>
                </c:pt>
                <c:pt idx="5">
                  <c:v>1.74</c:v>
                </c:pt>
                <c:pt idx="6">
                  <c:v>1.94</c:v>
                </c:pt>
                <c:pt idx="7">
                  <c:v>2.23</c:v>
                </c:pt>
                <c:pt idx="8">
                  <c:v>2.39</c:v>
                </c:pt>
              </c:numCache>
            </c:numRef>
          </c:xVal>
          <c:yVal>
            <c:numRef>
              <c:f>'Motor Data'!$C$1009:$C$1017</c:f>
              <c:numCache>
                <c:formatCode>0.0</c:formatCode>
                <c:ptCount val="9"/>
                <c:pt idx="0">
                  <c:v>3.2</c:v>
                </c:pt>
                <c:pt idx="1">
                  <c:v>4.5999999999999996</c:v>
                </c:pt>
                <c:pt idx="2">
                  <c:v>7.3</c:v>
                </c:pt>
                <c:pt idx="3">
                  <c:v>10.1</c:v>
                </c:pt>
                <c:pt idx="4">
                  <c:v>12.5</c:v>
                </c:pt>
                <c:pt idx="5">
                  <c:v>14.2</c:v>
                </c:pt>
                <c:pt idx="6">
                  <c:v>16</c:v>
                </c:pt>
                <c:pt idx="7">
                  <c:v>18.399999999999999</c:v>
                </c:pt>
                <c:pt idx="8">
                  <c:v>19.600000000000001</c:v>
                </c:pt>
              </c:numCache>
            </c:numRef>
          </c:yVal>
          <c:smooth val="0"/>
        </c:ser>
        <c:dLbls>
          <c:showLegendKey val="0"/>
          <c:showVal val="0"/>
          <c:showCatName val="0"/>
          <c:showSerName val="0"/>
          <c:showPercent val="0"/>
          <c:showBubbleSize val="0"/>
        </c:dLbls>
        <c:axId val="482849800"/>
        <c:axId val="482850192"/>
      </c:scatterChart>
      <c:valAx>
        <c:axId val="482849800"/>
        <c:scaling>
          <c:orientation val="minMax"/>
          <c:max val="2.4"/>
          <c:min val="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0192"/>
        <c:crosses val="autoZero"/>
        <c:crossBetween val="midCat"/>
      </c:valAx>
      <c:valAx>
        <c:axId val="48285019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4980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Furious 1935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Data'!$B$1733:$B$1741</c:f>
              <c:numCache>
                <c:formatCode>0.00</c:formatCode>
                <c:ptCount val="9"/>
                <c:pt idx="0">
                  <c:v>0.1</c:v>
                </c:pt>
                <c:pt idx="1">
                  <c:v>0.44</c:v>
                </c:pt>
                <c:pt idx="2">
                  <c:v>0.83</c:v>
                </c:pt>
                <c:pt idx="3">
                  <c:v>1.26</c:v>
                </c:pt>
                <c:pt idx="4">
                  <c:v>1.63</c:v>
                </c:pt>
                <c:pt idx="5">
                  <c:v>2.19</c:v>
                </c:pt>
                <c:pt idx="6">
                  <c:v>2.75</c:v>
                </c:pt>
                <c:pt idx="7">
                  <c:v>3.35</c:v>
                </c:pt>
                <c:pt idx="8">
                  <c:v>3.58</c:v>
                </c:pt>
              </c:numCache>
            </c:numRef>
          </c:xVal>
          <c:yVal>
            <c:numRef>
              <c:f>'Motor Data'!$C$1733:$C$1741</c:f>
              <c:numCache>
                <c:formatCode>0.0</c:formatCode>
                <c:ptCount val="9"/>
                <c:pt idx="0">
                  <c:v>1.2</c:v>
                </c:pt>
                <c:pt idx="1">
                  <c:v>7.1</c:v>
                </c:pt>
                <c:pt idx="2">
                  <c:v>13.8</c:v>
                </c:pt>
                <c:pt idx="3">
                  <c:v>21.4</c:v>
                </c:pt>
                <c:pt idx="4">
                  <c:v>28.2</c:v>
                </c:pt>
                <c:pt idx="5">
                  <c:v>37.6</c:v>
                </c:pt>
                <c:pt idx="6">
                  <c:v>47</c:v>
                </c:pt>
                <c:pt idx="7">
                  <c:v>54.2</c:v>
                </c:pt>
                <c:pt idx="8">
                  <c:v>56.5</c:v>
                </c:pt>
              </c:numCache>
            </c:numRef>
          </c:yVal>
          <c:smooth val="0"/>
        </c:ser>
        <c:dLbls>
          <c:showLegendKey val="0"/>
          <c:showVal val="0"/>
          <c:showCatName val="0"/>
          <c:showSerName val="0"/>
          <c:showPercent val="0"/>
          <c:showBubbleSize val="0"/>
        </c:dLbls>
        <c:axId val="482850976"/>
        <c:axId val="482851368"/>
      </c:scatterChart>
      <c:valAx>
        <c:axId val="482850976"/>
        <c:scaling>
          <c:orientation val="minMax"/>
          <c:max val="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1368"/>
        <c:crosses val="autoZero"/>
        <c:crossBetween val="midCat"/>
      </c:valAx>
      <c:valAx>
        <c:axId val="482851368"/>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097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CL-0720-12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tx>
            <c:v>Thrust</c:v>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38100" cap="rnd">
                <a:solidFill>
                  <a:schemeClr val="tx1">
                    <a:lumMod val="65000"/>
                    <a:lumOff val="35000"/>
                  </a:schemeClr>
                </a:solidFill>
                <a:prstDash val="sysDot"/>
              </a:ln>
              <a:effectLst/>
            </c:spPr>
            <c:trendlineType val="poly"/>
            <c:order val="2"/>
            <c:dispRSqr val="0"/>
            <c:dispEq val="1"/>
            <c:trendlineLbl>
              <c:layout>
                <c:manualLayout>
                  <c:x val="-7.6429161745249719E-2"/>
                  <c:y val="-1.907766961764595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'Motor Data'!$P$51:$P$54</c:f>
              <c:numCache>
                <c:formatCode>0.00</c:formatCode>
                <c:ptCount val="4"/>
                <c:pt idx="0">
                  <c:v>3.1</c:v>
                </c:pt>
                <c:pt idx="1">
                  <c:v>3.3</c:v>
                </c:pt>
                <c:pt idx="2">
                  <c:v>3.5</c:v>
                </c:pt>
                <c:pt idx="3">
                  <c:v>3.7</c:v>
                </c:pt>
              </c:numCache>
            </c:numRef>
          </c:xVal>
          <c:yVal>
            <c:numRef>
              <c:f>'Motor Data'!$R$51:$R$54</c:f>
              <c:numCache>
                <c:formatCode>0.0</c:formatCode>
                <c:ptCount val="4"/>
                <c:pt idx="0">
                  <c:v>16.399999999999999</c:v>
                </c:pt>
                <c:pt idx="1">
                  <c:v>17.899999999999999</c:v>
                </c:pt>
                <c:pt idx="2">
                  <c:v>19.3</c:v>
                </c:pt>
                <c:pt idx="3">
                  <c:v>21.6</c:v>
                </c:pt>
              </c:numCache>
            </c:numRef>
          </c:yVal>
          <c:smooth val="0"/>
        </c:ser>
        <c:dLbls>
          <c:showLegendKey val="0"/>
          <c:showVal val="0"/>
          <c:showCatName val="0"/>
          <c:showSerName val="0"/>
          <c:showPercent val="0"/>
          <c:showBubbleSize val="0"/>
        </c:dLbls>
        <c:axId val="477598704"/>
        <c:axId val="477599096"/>
      </c:scatterChart>
      <c:scatterChart>
        <c:scatterStyle val="lineMarker"/>
        <c:varyColors val="0"/>
        <c:ser>
          <c:idx val="0"/>
          <c:order val="0"/>
          <c:tx>
            <c:v>Current</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Data'!$P$51:$P$54</c:f>
              <c:numCache>
                <c:formatCode>0.00</c:formatCode>
                <c:ptCount val="4"/>
                <c:pt idx="0">
                  <c:v>3.1</c:v>
                </c:pt>
                <c:pt idx="1">
                  <c:v>3.3</c:v>
                </c:pt>
                <c:pt idx="2">
                  <c:v>3.5</c:v>
                </c:pt>
                <c:pt idx="3">
                  <c:v>3.7</c:v>
                </c:pt>
              </c:numCache>
            </c:numRef>
          </c:xVal>
          <c:yVal>
            <c:numRef>
              <c:f>'Motor Data'!$Q$51:$Q$54</c:f>
              <c:numCache>
                <c:formatCode>0.00</c:formatCode>
                <c:ptCount val="4"/>
                <c:pt idx="0">
                  <c:v>1.05</c:v>
                </c:pt>
                <c:pt idx="1">
                  <c:v>1.1499999999999999</c:v>
                </c:pt>
                <c:pt idx="2">
                  <c:v>1.26</c:v>
                </c:pt>
                <c:pt idx="3">
                  <c:v>1.35</c:v>
                </c:pt>
              </c:numCache>
            </c:numRef>
          </c:yVal>
          <c:smooth val="0"/>
        </c:ser>
        <c:dLbls>
          <c:showLegendKey val="0"/>
          <c:showVal val="0"/>
          <c:showCatName val="0"/>
          <c:showSerName val="0"/>
          <c:showPercent val="0"/>
          <c:showBubbleSize val="0"/>
        </c:dLbls>
        <c:axId val="477599880"/>
        <c:axId val="477599488"/>
      </c:scatterChart>
      <c:valAx>
        <c:axId val="477598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Applied</a:t>
                </a:r>
                <a:r>
                  <a:rPr lang="en-US" baseline="0"/>
                  <a:t>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9096"/>
        <c:crosses val="autoZero"/>
        <c:crossBetween val="midCat"/>
      </c:valAx>
      <c:valAx>
        <c:axId val="477599096"/>
        <c:scaling>
          <c:orientation val="minMax"/>
          <c:max val="22"/>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8704"/>
        <c:crosses val="autoZero"/>
        <c:crossBetween val="midCat"/>
      </c:valAx>
      <c:valAx>
        <c:axId val="477599488"/>
        <c:scaling>
          <c:orientation val="minMax"/>
          <c:min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599880"/>
        <c:crosses val="max"/>
        <c:crossBetween val="midCat"/>
      </c:valAx>
      <c:valAx>
        <c:axId val="477599880"/>
        <c:scaling>
          <c:orientation val="minMax"/>
        </c:scaling>
        <c:delete val="1"/>
        <c:axPos val="b"/>
        <c:numFmt formatCode="0.00" sourceLinked="1"/>
        <c:majorTickMark val="out"/>
        <c:minorTickMark val="none"/>
        <c:tickLblPos val="nextTo"/>
        <c:crossAx val="477599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RX1105B-6500, DYS 2030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Data'!$B$1753:$B$1762</c:f>
              <c:numCache>
                <c:formatCode>0.00</c:formatCode>
                <c:ptCount val="10"/>
                <c:pt idx="0">
                  <c:v>0.1</c:v>
                </c:pt>
                <c:pt idx="1">
                  <c:v>0.43</c:v>
                </c:pt>
                <c:pt idx="2">
                  <c:v>0.9</c:v>
                </c:pt>
                <c:pt idx="3">
                  <c:v>1.4</c:v>
                </c:pt>
                <c:pt idx="4">
                  <c:v>1.92</c:v>
                </c:pt>
                <c:pt idx="5">
                  <c:v>2.5499999999999998</c:v>
                </c:pt>
                <c:pt idx="6">
                  <c:v>2.98</c:v>
                </c:pt>
                <c:pt idx="7">
                  <c:v>3.46</c:v>
                </c:pt>
                <c:pt idx="8">
                  <c:v>3.88</c:v>
                </c:pt>
                <c:pt idx="9">
                  <c:v>4.0199999999999996</c:v>
                </c:pt>
              </c:numCache>
            </c:numRef>
          </c:xVal>
          <c:yVal>
            <c:numRef>
              <c:f>'Motor Data'!$C$1753:$C$1762</c:f>
              <c:numCache>
                <c:formatCode>0.0</c:formatCode>
                <c:ptCount val="10"/>
                <c:pt idx="0">
                  <c:v>1.8</c:v>
                </c:pt>
                <c:pt idx="1">
                  <c:v>8.8000000000000007</c:v>
                </c:pt>
                <c:pt idx="2">
                  <c:v>18.2</c:v>
                </c:pt>
                <c:pt idx="3">
                  <c:v>27.8</c:v>
                </c:pt>
                <c:pt idx="4">
                  <c:v>39.299999999999997</c:v>
                </c:pt>
                <c:pt idx="5">
                  <c:v>51.8</c:v>
                </c:pt>
                <c:pt idx="6">
                  <c:v>59.2</c:v>
                </c:pt>
                <c:pt idx="7">
                  <c:v>65.7</c:v>
                </c:pt>
                <c:pt idx="8">
                  <c:v>71.599999999999994</c:v>
                </c:pt>
                <c:pt idx="9">
                  <c:v>73.7</c:v>
                </c:pt>
              </c:numCache>
            </c:numRef>
          </c:yVal>
          <c:smooth val="0"/>
        </c:ser>
        <c:dLbls>
          <c:showLegendKey val="0"/>
          <c:showVal val="0"/>
          <c:showCatName val="0"/>
          <c:showSerName val="0"/>
          <c:showPercent val="0"/>
          <c:showBubbleSize val="0"/>
        </c:dLbls>
        <c:axId val="482852152"/>
        <c:axId val="482852544"/>
      </c:scatterChart>
      <c:valAx>
        <c:axId val="482852152"/>
        <c:scaling>
          <c:orientation val="minMax"/>
          <c:max val="4.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2544"/>
        <c:crosses val="autoZero"/>
        <c:crossBetween val="midCat"/>
      </c:valAx>
      <c:valAx>
        <c:axId val="482852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215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DYS 2030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Data'!$B$1509:$B$1516</c:f>
              <c:numCache>
                <c:formatCode>0.00</c:formatCode>
                <c:ptCount val="8"/>
                <c:pt idx="0">
                  <c:v>0.11</c:v>
                </c:pt>
                <c:pt idx="1">
                  <c:v>0.43</c:v>
                </c:pt>
                <c:pt idx="2">
                  <c:v>0.86</c:v>
                </c:pt>
                <c:pt idx="3">
                  <c:v>1.33</c:v>
                </c:pt>
                <c:pt idx="4">
                  <c:v>1.78</c:v>
                </c:pt>
                <c:pt idx="5">
                  <c:v>2.33</c:v>
                </c:pt>
                <c:pt idx="6">
                  <c:v>2.56</c:v>
                </c:pt>
                <c:pt idx="7">
                  <c:v>2.96</c:v>
                </c:pt>
              </c:numCache>
            </c:numRef>
          </c:xVal>
          <c:yVal>
            <c:numRef>
              <c:f>'Motor Data'!$C$1509:$C$1516</c:f>
              <c:numCache>
                <c:formatCode>0.0</c:formatCode>
                <c:ptCount val="8"/>
                <c:pt idx="0">
                  <c:v>3.4</c:v>
                </c:pt>
                <c:pt idx="1">
                  <c:v>11.5</c:v>
                </c:pt>
                <c:pt idx="2">
                  <c:v>19.399999999999999</c:v>
                </c:pt>
                <c:pt idx="3">
                  <c:v>26.8</c:v>
                </c:pt>
                <c:pt idx="4">
                  <c:v>33</c:v>
                </c:pt>
                <c:pt idx="5">
                  <c:v>39</c:v>
                </c:pt>
                <c:pt idx="6">
                  <c:v>41</c:v>
                </c:pt>
                <c:pt idx="7">
                  <c:v>43.4</c:v>
                </c:pt>
              </c:numCache>
            </c:numRef>
          </c:yVal>
          <c:smooth val="0"/>
        </c:ser>
        <c:dLbls>
          <c:showLegendKey val="0"/>
          <c:showVal val="0"/>
          <c:showCatName val="0"/>
          <c:showSerName val="0"/>
          <c:showPercent val="0"/>
          <c:showBubbleSize val="0"/>
        </c:dLbls>
        <c:axId val="482853328"/>
        <c:axId val="482853720"/>
      </c:scatterChart>
      <c:valAx>
        <c:axId val="482853328"/>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3720"/>
        <c:crosses val="autoZero"/>
        <c:crossBetween val="midCat"/>
      </c:valAx>
      <c:valAx>
        <c:axId val="482853720"/>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332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Furious 1935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Data'!$B$1529:$B$1535</c:f>
              <c:numCache>
                <c:formatCode>0.00</c:formatCode>
                <c:ptCount val="7"/>
                <c:pt idx="0">
                  <c:v>0.18</c:v>
                </c:pt>
                <c:pt idx="1">
                  <c:v>0.4</c:v>
                </c:pt>
                <c:pt idx="2">
                  <c:v>0.98</c:v>
                </c:pt>
                <c:pt idx="3">
                  <c:v>1.46</c:v>
                </c:pt>
                <c:pt idx="4">
                  <c:v>1.95</c:v>
                </c:pt>
                <c:pt idx="5">
                  <c:v>2.48</c:v>
                </c:pt>
                <c:pt idx="6">
                  <c:v>2.72</c:v>
                </c:pt>
              </c:numCache>
            </c:numRef>
          </c:xVal>
          <c:yVal>
            <c:numRef>
              <c:f>'Motor Data'!$C$1529:$C$1535</c:f>
              <c:numCache>
                <c:formatCode>0.0</c:formatCode>
                <c:ptCount val="7"/>
                <c:pt idx="0">
                  <c:v>4.5999999999999996</c:v>
                </c:pt>
                <c:pt idx="1">
                  <c:v>9.1999999999999993</c:v>
                </c:pt>
                <c:pt idx="2">
                  <c:v>18.2</c:v>
                </c:pt>
                <c:pt idx="3">
                  <c:v>24.5</c:v>
                </c:pt>
                <c:pt idx="4">
                  <c:v>30.7</c:v>
                </c:pt>
                <c:pt idx="5">
                  <c:v>35.5</c:v>
                </c:pt>
                <c:pt idx="6">
                  <c:v>37.700000000000003</c:v>
                </c:pt>
              </c:numCache>
            </c:numRef>
          </c:yVal>
          <c:smooth val="0"/>
        </c:ser>
        <c:dLbls>
          <c:showLegendKey val="0"/>
          <c:showVal val="0"/>
          <c:showCatName val="0"/>
          <c:showSerName val="0"/>
          <c:showPercent val="0"/>
          <c:showBubbleSize val="0"/>
        </c:dLbls>
        <c:axId val="482854504"/>
        <c:axId val="482854896"/>
      </c:scatterChart>
      <c:valAx>
        <c:axId val="482854504"/>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4896"/>
        <c:crosses val="autoZero"/>
        <c:crossBetween val="midCat"/>
      </c:valAx>
      <c:valAx>
        <c:axId val="482854896"/>
        <c:scaling>
          <c:orientation val="minMax"/>
          <c:max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450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RX1102-8000, FatBee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Data'!$B$1490:$B$1497</c:f>
              <c:numCache>
                <c:formatCode>0.00</c:formatCode>
                <c:ptCount val="8"/>
                <c:pt idx="0">
                  <c:v>0.21</c:v>
                </c:pt>
                <c:pt idx="1">
                  <c:v>0.64</c:v>
                </c:pt>
                <c:pt idx="2">
                  <c:v>1.0900000000000001</c:v>
                </c:pt>
                <c:pt idx="3">
                  <c:v>1.65</c:v>
                </c:pt>
                <c:pt idx="4">
                  <c:v>1.95</c:v>
                </c:pt>
                <c:pt idx="5">
                  <c:v>2.31</c:v>
                </c:pt>
                <c:pt idx="6">
                  <c:v>2.92</c:v>
                </c:pt>
                <c:pt idx="7">
                  <c:v>3.4</c:v>
                </c:pt>
              </c:numCache>
            </c:numRef>
          </c:xVal>
          <c:yVal>
            <c:numRef>
              <c:f>'Motor Data'!$C$1490:$C$1497</c:f>
              <c:numCache>
                <c:formatCode>0.0</c:formatCode>
                <c:ptCount val="8"/>
                <c:pt idx="0">
                  <c:v>6.4</c:v>
                </c:pt>
                <c:pt idx="1">
                  <c:v>13.8</c:v>
                </c:pt>
                <c:pt idx="2">
                  <c:v>19.600000000000001</c:v>
                </c:pt>
                <c:pt idx="3">
                  <c:v>25.6</c:v>
                </c:pt>
                <c:pt idx="4">
                  <c:v>28.6</c:v>
                </c:pt>
                <c:pt idx="5">
                  <c:v>31.4</c:v>
                </c:pt>
                <c:pt idx="6">
                  <c:v>35.299999999999997</c:v>
                </c:pt>
                <c:pt idx="7">
                  <c:v>37.9</c:v>
                </c:pt>
              </c:numCache>
            </c:numRef>
          </c:yVal>
          <c:smooth val="0"/>
        </c:ser>
        <c:dLbls>
          <c:showLegendKey val="0"/>
          <c:showVal val="0"/>
          <c:showCatName val="0"/>
          <c:showSerName val="0"/>
          <c:showPercent val="0"/>
          <c:showBubbleSize val="0"/>
        </c:dLbls>
        <c:axId val="482855680"/>
        <c:axId val="482856072"/>
      </c:scatterChart>
      <c:valAx>
        <c:axId val="482855680"/>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6072"/>
        <c:crosses val="autoZero"/>
        <c:crossBetween val="midCat"/>
      </c:valAx>
      <c:valAx>
        <c:axId val="482856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5680"/>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DYS 2030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Data'!$B$1148:$B$1155</c:f>
              <c:numCache>
                <c:formatCode>0.00</c:formatCode>
                <c:ptCount val="8"/>
                <c:pt idx="0">
                  <c:v>0.11</c:v>
                </c:pt>
                <c:pt idx="1">
                  <c:v>0.43</c:v>
                </c:pt>
                <c:pt idx="2">
                  <c:v>0.76</c:v>
                </c:pt>
                <c:pt idx="3">
                  <c:v>1.25</c:v>
                </c:pt>
                <c:pt idx="4">
                  <c:v>1.97</c:v>
                </c:pt>
                <c:pt idx="5">
                  <c:v>2.65</c:v>
                </c:pt>
                <c:pt idx="6">
                  <c:v>3.17</c:v>
                </c:pt>
                <c:pt idx="7">
                  <c:v>3.85</c:v>
                </c:pt>
              </c:numCache>
            </c:numRef>
          </c:xVal>
          <c:yVal>
            <c:numRef>
              <c:f>'Motor Data'!$C$1148:$C$1155</c:f>
              <c:numCache>
                <c:formatCode>0.0</c:formatCode>
                <c:ptCount val="8"/>
                <c:pt idx="0">
                  <c:v>3.6</c:v>
                </c:pt>
                <c:pt idx="1">
                  <c:v>12.3</c:v>
                </c:pt>
                <c:pt idx="2">
                  <c:v>19</c:v>
                </c:pt>
                <c:pt idx="3">
                  <c:v>27.8</c:v>
                </c:pt>
                <c:pt idx="4">
                  <c:v>38.9</c:v>
                </c:pt>
                <c:pt idx="5">
                  <c:v>48.8</c:v>
                </c:pt>
                <c:pt idx="6">
                  <c:v>54.7</c:v>
                </c:pt>
                <c:pt idx="7">
                  <c:v>60.7</c:v>
                </c:pt>
              </c:numCache>
            </c:numRef>
          </c:yVal>
          <c:smooth val="0"/>
        </c:ser>
        <c:dLbls>
          <c:showLegendKey val="0"/>
          <c:showVal val="0"/>
          <c:showCatName val="0"/>
          <c:showSerName val="0"/>
          <c:showPercent val="0"/>
          <c:showBubbleSize val="0"/>
        </c:dLbls>
        <c:axId val="482856856"/>
        <c:axId val="482857248"/>
      </c:scatterChart>
      <c:valAx>
        <c:axId val="482856856"/>
        <c:scaling>
          <c:orientation val="minMax"/>
          <c:max val="4.400000000000000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7248"/>
        <c:crosses val="autoZero"/>
        <c:crossBetween val="midCat"/>
      </c:valAx>
      <c:valAx>
        <c:axId val="482857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685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Furious 1935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Data'!$B$1168:$B$1175</c:f>
              <c:numCache>
                <c:formatCode>0.00</c:formatCode>
                <c:ptCount val="8"/>
                <c:pt idx="0">
                  <c:v>0.13</c:v>
                </c:pt>
                <c:pt idx="1">
                  <c:v>0.39</c:v>
                </c:pt>
                <c:pt idx="2">
                  <c:v>0.83</c:v>
                </c:pt>
                <c:pt idx="3">
                  <c:v>1.3</c:v>
                </c:pt>
                <c:pt idx="4">
                  <c:v>1.77</c:v>
                </c:pt>
                <c:pt idx="5">
                  <c:v>2.2200000000000002</c:v>
                </c:pt>
                <c:pt idx="6">
                  <c:v>2.88</c:v>
                </c:pt>
                <c:pt idx="7">
                  <c:v>3.54</c:v>
                </c:pt>
              </c:numCache>
            </c:numRef>
          </c:xVal>
          <c:yVal>
            <c:numRef>
              <c:f>'Motor Data'!$C$1168:$C$1175</c:f>
              <c:numCache>
                <c:formatCode>0.0</c:formatCode>
                <c:ptCount val="8"/>
                <c:pt idx="0">
                  <c:v>3.6</c:v>
                </c:pt>
                <c:pt idx="1">
                  <c:v>9.5</c:v>
                </c:pt>
                <c:pt idx="2">
                  <c:v>17.100000000000001</c:v>
                </c:pt>
                <c:pt idx="3">
                  <c:v>24.5</c:v>
                </c:pt>
                <c:pt idx="4">
                  <c:v>31.6</c:v>
                </c:pt>
                <c:pt idx="5">
                  <c:v>36.9</c:v>
                </c:pt>
                <c:pt idx="6">
                  <c:v>43.8</c:v>
                </c:pt>
                <c:pt idx="7">
                  <c:v>49.6</c:v>
                </c:pt>
              </c:numCache>
            </c:numRef>
          </c:yVal>
          <c:smooth val="0"/>
        </c:ser>
        <c:dLbls>
          <c:showLegendKey val="0"/>
          <c:showVal val="0"/>
          <c:showCatName val="0"/>
          <c:showSerName val="0"/>
          <c:showPercent val="0"/>
          <c:showBubbleSize val="0"/>
        </c:dLbls>
        <c:axId val="482858032"/>
        <c:axId val="482858424"/>
      </c:scatterChart>
      <c:valAx>
        <c:axId val="482858032"/>
        <c:scaling>
          <c:orientation val="minMax"/>
          <c:max val="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8424"/>
        <c:crosses val="autoZero"/>
        <c:crossBetween val="midCat"/>
      </c:valAx>
      <c:valAx>
        <c:axId val="482858424"/>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803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Hubsan-Style 3-Blade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Data'!$B$1188:$B$1195</c:f>
              <c:numCache>
                <c:formatCode>0.00</c:formatCode>
                <c:ptCount val="8"/>
                <c:pt idx="0">
                  <c:v>0.13</c:v>
                </c:pt>
                <c:pt idx="1">
                  <c:v>0.41</c:v>
                </c:pt>
                <c:pt idx="2">
                  <c:v>0.93</c:v>
                </c:pt>
                <c:pt idx="3">
                  <c:v>1.5</c:v>
                </c:pt>
                <c:pt idx="4">
                  <c:v>1.82</c:v>
                </c:pt>
                <c:pt idx="5">
                  <c:v>2.3199999999999998</c:v>
                </c:pt>
                <c:pt idx="6">
                  <c:v>2.77</c:v>
                </c:pt>
                <c:pt idx="7">
                  <c:v>3.41</c:v>
                </c:pt>
              </c:numCache>
            </c:numRef>
          </c:xVal>
          <c:yVal>
            <c:numRef>
              <c:f>'Motor Data'!$C$1188:$C$1195</c:f>
              <c:numCache>
                <c:formatCode>0.0</c:formatCode>
                <c:ptCount val="8"/>
                <c:pt idx="0">
                  <c:v>3.6</c:v>
                </c:pt>
                <c:pt idx="1">
                  <c:v>10.8</c:v>
                </c:pt>
                <c:pt idx="2">
                  <c:v>20.6</c:v>
                </c:pt>
                <c:pt idx="3">
                  <c:v>30.4</c:v>
                </c:pt>
                <c:pt idx="4">
                  <c:v>34.6</c:v>
                </c:pt>
                <c:pt idx="5">
                  <c:v>41.8</c:v>
                </c:pt>
                <c:pt idx="6">
                  <c:v>47</c:v>
                </c:pt>
                <c:pt idx="7">
                  <c:v>53.6</c:v>
                </c:pt>
              </c:numCache>
            </c:numRef>
          </c:yVal>
          <c:smooth val="0"/>
        </c:ser>
        <c:dLbls>
          <c:showLegendKey val="0"/>
          <c:showVal val="0"/>
          <c:showCatName val="0"/>
          <c:showSerName val="0"/>
          <c:showPercent val="0"/>
          <c:showBubbleSize val="0"/>
        </c:dLbls>
        <c:axId val="482859208"/>
        <c:axId val="482859600"/>
      </c:scatterChart>
      <c:valAx>
        <c:axId val="482859208"/>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9600"/>
        <c:crosses val="autoZero"/>
        <c:crossBetween val="midCat"/>
      </c:valAx>
      <c:valAx>
        <c:axId val="48285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59208"/>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BR1103-8000, FatBee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Data'!$B$1208:$B$1214</c:f>
              <c:numCache>
                <c:formatCode>0.00</c:formatCode>
                <c:ptCount val="7"/>
                <c:pt idx="0">
                  <c:v>0.09</c:v>
                </c:pt>
                <c:pt idx="1">
                  <c:v>0.28000000000000003</c:v>
                </c:pt>
                <c:pt idx="2">
                  <c:v>0.69</c:v>
                </c:pt>
                <c:pt idx="3">
                  <c:v>1.0900000000000001</c:v>
                </c:pt>
                <c:pt idx="4">
                  <c:v>1.55</c:v>
                </c:pt>
                <c:pt idx="5">
                  <c:v>1.91</c:v>
                </c:pt>
                <c:pt idx="6">
                  <c:v>2.2799999999999998</c:v>
                </c:pt>
              </c:numCache>
            </c:numRef>
          </c:xVal>
          <c:yVal>
            <c:numRef>
              <c:f>'Motor Data'!$C$1208:$C$1214</c:f>
              <c:numCache>
                <c:formatCode>0.0</c:formatCode>
                <c:ptCount val="7"/>
                <c:pt idx="0">
                  <c:v>1.3</c:v>
                </c:pt>
                <c:pt idx="1">
                  <c:v>4.9000000000000004</c:v>
                </c:pt>
                <c:pt idx="2">
                  <c:v>12.6</c:v>
                </c:pt>
                <c:pt idx="3">
                  <c:v>18.600000000000001</c:v>
                </c:pt>
                <c:pt idx="4">
                  <c:v>19.2</c:v>
                </c:pt>
                <c:pt idx="5">
                  <c:v>27.1</c:v>
                </c:pt>
                <c:pt idx="6">
                  <c:v>34.1</c:v>
                </c:pt>
              </c:numCache>
            </c:numRef>
          </c:yVal>
          <c:smooth val="0"/>
        </c:ser>
        <c:dLbls>
          <c:showLegendKey val="0"/>
          <c:showVal val="0"/>
          <c:showCatName val="0"/>
          <c:showSerName val="0"/>
          <c:showPercent val="0"/>
          <c:showBubbleSize val="0"/>
        </c:dLbls>
        <c:axId val="482860384"/>
        <c:axId val="483799112"/>
      </c:scatterChart>
      <c:valAx>
        <c:axId val="482860384"/>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799112"/>
        <c:crosses val="autoZero"/>
        <c:crossBetween val="midCat"/>
      </c:valAx>
      <c:valAx>
        <c:axId val="483799112"/>
        <c:scaling>
          <c:orientation val="minMax"/>
          <c:max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860384"/>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FatBee 4-Blade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Data'!$B$1775:$B$1783</c:f>
              <c:numCache>
                <c:formatCode>0.00</c:formatCode>
                <c:ptCount val="9"/>
                <c:pt idx="0">
                  <c:v>0.14000000000000001</c:v>
                </c:pt>
                <c:pt idx="1">
                  <c:v>0.47</c:v>
                </c:pt>
                <c:pt idx="2">
                  <c:v>1.1200000000000001</c:v>
                </c:pt>
                <c:pt idx="3">
                  <c:v>1.8</c:v>
                </c:pt>
                <c:pt idx="4">
                  <c:v>2.04</c:v>
                </c:pt>
                <c:pt idx="5">
                  <c:v>2.4300000000000002</c:v>
                </c:pt>
                <c:pt idx="6">
                  <c:v>2.8</c:v>
                </c:pt>
                <c:pt idx="7">
                  <c:v>3.26</c:v>
                </c:pt>
                <c:pt idx="8">
                  <c:v>3.8</c:v>
                </c:pt>
              </c:numCache>
            </c:numRef>
          </c:xVal>
          <c:yVal>
            <c:numRef>
              <c:f>'Motor Data'!$C$1775:$C$1783</c:f>
              <c:numCache>
                <c:formatCode>0.0</c:formatCode>
                <c:ptCount val="9"/>
                <c:pt idx="0">
                  <c:v>1.6</c:v>
                </c:pt>
                <c:pt idx="1">
                  <c:v>6.3</c:v>
                </c:pt>
                <c:pt idx="2">
                  <c:v>15.2</c:v>
                </c:pt>
                <c:pt idx="3">
                  <c:v>20.8</c:v>
                </c:pt>
                <c:pt idx="4">
                  <c:v>22.9</c:v>
                </c:pt>
                <c:pt idx="5">
                  <c:v>27.9</c:v>
                </c:pt>
                <c:pt idx="6">
                  <c:v>35.5</c:v>
                </c:pt>
                <c:pt idx="7">
                  <c:v>40</c:v>
                </c:pt>
                <c:pt idx="8">
                  <c:v>44.7</c:v>
                </c:pt>
              </c:numCache>
            </c:numRef>
          </c:yVal>
          <c:smooth val="0"/>
        </c:ser>
        <c:dLbls>
          <c:showLegendKey val="0"/>
          <c:showVal val="0"/>
          <c:showCatName val="0"/>
          <c:showSerName val="0"/>
          <c:showPercent val="0"/>
          <c:showBubbleSize val="0"/>
        </c:dLbls>
        <c:axId val="483799896"/>
        <c:axId val="483800288"/>
      </c:scatterChart>
      <c:valAx>
        <c:axId val="483799896"/>
        <c:scaling>
          <c:orientation val="minMax"/>
          <c:max val="4.400000000000000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0288"/>
        <c:crosses val="autoZero"/>
        <c:crossBetween val="midCat"/>
      </c:valAx>
      <c:valAx>
        <c:axId val="483800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799896"/>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Racerstar BR1103-10000, Furious 1935 2-Blade Prop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'Motor Data'!$B$1795:$B$1806</c:f>
              <c:numCache>
                <c:formatCode>0.00</c:formatCode>
                <c:ptCount val="12"/>
                <c:pt idx="0">
                  <c:v>0.11</c:v>
                </c:pt>
                <c:pt idx="1">
                  <c:v>0.23</c:v>
                </c:pt>
                <c:pt idx="2">
                  <c:v>0.52</c:v>
                </c:pt>
                <c:pt idx="3">
                  <c:v>0.91</c:v>
                </c:pt>
                <c:pt idx="4">
                  <c:v>1.43</c:v>
                </c:pt>
                <c:pt idx="5">
                  <c:v>1.92</c:v>
                </c:pt>
                <c:pt idx="6">
                  <c:v>2.44</c:v>
                </c:pt>
                <c:pt idx="7">
                  <c:v>2.88</c:v>
                </c:pt>
                <c:pt idx="8">
                  <c:v>3.62</c:v>
                </c:pt>
                <c:pt idx="9">
                  <c:v>4.12</c:v>
                </c:pt>
                <c:pt idx="10">
                  <c:v>4.6399999999999997</c:v>
                </c:pt>
                <c:pt idx="11">
                  <c:v>5.2</c:v>
                </c:pt>
              </c:numCache>
            </c:numRef>
          </c:xVal>
          <c:yVal>
            <c:numRef>
              <c:f>'Motor Data'!$C$1795:$C$1806</c:f>
              <c:numCache>
                <c:formatCode>0.0</c:formatCode>
                <c:ptCount val="12"/>
                <c:pt idx="0">
                  <c:v>2.6</c:v>
                </c:pt>
                <c:pt idx="1">
                  <c:v>4.9000000000000004</c:v>
                </c:pt>
                <c:pt idx="2">
                  <c:v>10.199999999999999</c:v>
                </c:pt>
                <c:pt idx="3">
                  <c:v>15.9</c:v>
                </c:pt>
                <c:pt idx="4">
                  <c:v>22.9</c:v>
                </c:pt>
                <c:pt idx="5">
                  <c:v>28.4</c:v>
                </c:pt>
                <c:pt idx="6">
                  <c:v>35.299999999999997</c:v>
                </c:pt>
                <c:pt idx="7">
                  <c:v>40.5</c:v>
                </c:pt>
                <c:pt idx="8">
                  <c:v>47.9</c:v>
                </c:pt>
                <c:pt idx="9">
                  <c:v>51.5</c:v>
                </c:pt>
                <c:pt idx="10">
                  <c:v>55.5</c:v>
                </c:pt>
                <c:pt idx="11">
                  <c:v>60.5</c:v>
                </c:pt>
              </c:numCache>
            </c:numRef>
          </c:yVal>
          <c:smooth val="0"/>
        </c:ser>
        <c:dLbls>
          <c:showLegendKey val="0"/>
          <c:showVal val="0"/>
          <c:showCatName val="0"/>
          <c:showSerName val="0"/>
          <c:showPercent val="0"/>
          <c:showBubbleSize val="0"/>
        </c:dLbls>
        <c:axId val="483801072"/>
        <c:axId val="483801464"/>
      </c:scatterChart>
      <c:valAx>
        <c:axId val="483801072"/>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Current,</a:t>
                </a:r>
                <a:r>
                  <a:rPr lang="en-US" baseline="0"/>
                  <a:t> amps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1464"/>
        <c:crosses val="autoZero"/>
        <c:crossBetween val="midCat"/>
      </c:valAx>
      <c:valAx>
        <c:axId val="483801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Thrust,</a:t>
                </a:r>
                <a:r>
                  <a:rPr lang="en-US" baseline="0"/>
                  <a:t> grams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801072"/>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38" Type="http://schemas.openxmlformats.org/officeDocument/2006/relationships/chart" Target="../charts/chart138.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144" Type="http://schemas.openxmlformats.org/officeDocument/2006/relationships/chart" Target="../charts/chart144.xml"/><Relationship Id="rId149" Type="http://schemas.openxmlformats.org/officeDocument/2006/relationships/chart" Target="../charts/chart14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116" Type="http://schemas.openxmlformats.org/officeDocument/2006/relationships/chart" Target="../charts/chart116.xml"/><Relationship Id="rId124" Type="http://schemas.openxmlformats.org/officeDocument/2006/relationships/chart" Target="../charts/chart124.xml"/><Relationship Id="rId129" Type="http://schemas.openxmlformats.org/officeDocument/2006/relationships/chart" Target="../charts/chart129.xml"/><Relationship Id="rId137" Type="http://schemas.openxmlformats.org/officeDocument/2006/relationships/chart" Target="../charts/chart13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32" Type="http://schemas.openxmlformats.org/officeDocument/2006/relationships/chart" Target="../charts/chart132.xml"/><Relationship Id="rId140" Type="http://schemas.openxmlformats.org/officeDocument/2006/relationships/chart" Target="../charts/chart140.xml"/><Relationship Id="rId145" Type="http://schemas.openxmlformats.org/officeDocument/2006/relationships/chart" Target="../charts/chart145.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19" Type="http://schemas.openxmlformats.org/officeDocument/2006/relationships/chart" Target="../charts/chart119.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30" Type="http://schemas.openxmlformats.org/officeDocument/2006/relationships/chart" Target="../charts/chart130.xml"/><Relationship Id="rId135" Type="http://schemas.openxmlformats.org/officeDocument/2006/relationships/chart" Target="../charts/chart135.xml"/><Relationship Id="rId143" Type="http://schemas.openxmlformats.org/officeDocument/2006/relationships/chart" Target="../charts/chart143.xml"/><Relationship Id="rId148" Type="http://schemas.openxmlformats.org/officeDocument/2006/relationships/chart" Target="../charts/chart148.xml"/><Relationship Id="rId151" Type="http://schemas.openxmlformats.org/officeDocument/2006/relationships/chart" Target="../charts/chart15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5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5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54.xml"/></Relationships>
</file>

<file path=xl/drawings/drawing1.xml><?xml version="1.0" encoding="utf-8"?>
<xdr:wsDr xmlns:xdr="http://schemas.openxmlformats.org/drawingml/2006/spreadsheetDrawing" xmlns:a="http://schemas.openxmlformats.org/drawingml/2006/main">
  <xdr:twoCellAnchor>
    <xdr:from>
      <xdr:col>6</xdr:col>
      <xdr:colOff>9525</xdr:colOff>
      <xdr:row>28</xdr:row>
      <xdr:rowOff>123825</xdr:rowOff>
    </xdr:from>
    <xdr:to>
      <xdr:col>13</xdr:col>
      <xdr:colOff>314325</xdr:colOff>
      <xdr:row>42</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46</xdr:row>
      <xdr:rowOff>0</xdr:rowOff>
    </xdr:from>
    <xdr:to>
      <xdr:col>13</xdr:col>
      <xdr:colOff>304800</xdr:colOff>
      <xdr:row>60</xdr:row>
      <xdr:rowOff>47625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62</xdr:row>
      <xdr:rowOff>0</xdr:rowOff>
    </xdr:from>
    <xdr:to>
      <xdr:col>13</xdr:col>
      <xdr:colOff>304800</xdr:colOff>
      <xdr:row>76</xdr:row>
      <xdr:rowOff>47625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77</xdr:row>
      <xdr:rowOff>190499</xdr:rowOff>
    </xdr:from>
    <xdr:to>
      <xdr:col>13</xdr:col>
      <xdr:colOff>276225</xdr:colOff>
      <xdr:row>93</xdr:row>
      <xdr:rowOff>190499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95</xdr:row>
      <xdr:rowOff>190499</xdr:rowOff>
    </xdr:from>
    <xdr:to>
      <xdr:col>13</xdr:col>
      <xdr:colOff>276225</xdr:colOff>
      <xdr:row>111</xdr:row>
      <xdr:rowOff>190499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0</xdr:colOff>
      <xdr:row>95</xdr:row>
      <xdr:rowOff>190499</xdr:rowOff>
    </xdr:from>
    <xdr:to>
      <xdr:col>27</xdr:col>
      <xdr:colOff>276225</xdr:colOff>
      <xdr:row>111</xdr:row>
      <xdr:rowOff>190499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0</xdr:colOff>
      <xdr:row>78</xdr:row>
      <xdr:rowOff>0</xdr:rowOff>
    </xdr:from>
    <xdr:to>
      <xdr:col>27</xdr:col>
      <xdr:colOff>276225</xdr:colOff>
      <xdr:row>94</xdr:row>
      <xdr:rowOff>8987</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1</xdr:colOff>
      <xdr:row>62</xdr:row>
      <xdr:rowOff>0</xdr:rowOff>
    </xdr:from>
    <xdr:to>
      <xdr:col>27</xdr:col>
      <xdr:colOff>233633</xdr:colOff>
      <xdr:row>76</xdr:row>
      <xdr:rowOff>26958</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1</xdr:colOff>
      <xdr:row>46</xdr:row>
      <xdr:rowOff>0</xdr:rowOff>
    </xdr:from>
    <xdr:to>
      <xdr:col>27</xdr:col>
      <xdr:colOff>233633</xdr:colOff>
      <xdr:row>60</xdr:row>
      <xdr:rowOff>26958</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1</xdr:colOff>
      <xdr:row>29</xdr:row>
      <xdr:rowOff>0</xdr:rowOff>
    </xdr:from>
    <xdr:to>
      <xdr:col>27</xdr:col>
      <xdr:colOff>233633</xdr:colOff>
      <xdr:row>43</xdr:row>
      <xdr:rowOff>26958</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114</xdr:row>
      <xdr:rowOff>0</xdr:rowOff>
    </xdr:from>
    <xdr:to>
      <xdr:col>13</xdr:col>
      <xdr:colOff>276225</xdr:colOff>
      <xdr:row>130</xdr:row>
      <xdr:rowOff>8986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0</xdr:colOff>
      <xdr:row>114</xdr:row>
      <xdr:rowOff>0</xdr:rowOff>
    </xdr:from>
    <xdr:to>
      <xdr:col>27</xdr:col>
      <xdr:colOff>276225</xdr:colOff>
      <xdr:row>130</xdr:row>
      <xdr:rowOff>8986</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132</xdr:row>
      <xdr:rowOff>0</xdr:rowOff>
    </xdr:from>
    <xdr:to>
      <xdr:col>13</xdr:col>
      <xdr:colOff>276225</xdr:colOff>
      <xdr:row>148</xdr:row>
      <xdr:rowOff>8986</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0</xdr:colOff>
      <xdr:row>132</xdr:row>
      <xdr:rowOff>0</xdr:rowOff>
    </xdr:from>
    <xdr:to>
      <xdr:col>27</xdr:col>
      <xdr:colOff>276225</xdr:colOff>
      <xdr:row>148</xdr:row>
      <xdr:rowOff>8986</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8985</xdr:colOff>
      <xdr:row>149</xdr:row>
      <xdr:rowOff>8985</xdr:rowOff>
    </xdr:from>
    <xdr:to>
      <xdr:col>13</xdr:col>
      <xdr:colOff>285210</xdr:colOff>
      <xdr:row>165</xdr:row>
      <xdr:rowOff>8986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0</xdr:colOff>
      <xdr:row>148</xdr:row>
      <xdr:rowOff>179717</xdr:rowOff>
    </xdr:from>
    <xdr:to>
      <xdr:col>27</xdr:col>
      <xdr:colOff>276225</xdr:colOff>
      <xdr:row>164</xdr:row>
      <xdr:rowOff>179718</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205</xdr:row>
      <xdr:rowOff>0</xdr:rowOff>
    </xdr:from>
    <xdr:to>
      <xdr:col>13</xdr:col>
      <xdr:colOff>276225</xdr:colOff>
      <xdr:row>221</xdr:row>
      <xdr:rowOff>1</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222</xdr:row>
      <xdr:rowOff>0</xdr:rowOff>
    </xdr:from>
    <xdr:to>
      <xdr:col>13</xdr:col>
      <xdr:colOff>276225</xdr:colOff>
      <xdr:row>238</xdr:row>
      <xdr:rowOff>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239</xdr:row>
      <xdr:rowOff>0</xdr:rowOff>
    </xdr:from>
    <xdr:to>
      <xdr:col>13</xdr:col>
      <xdr:colOff>276225</xdr:colOff>
      <xdr:row>255</xdr:row>
      <xdr:rowOff>1</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256</xdr:row>
      <xdr:rowOff>0</xdr:rowOff>
    </xdr:from>
    <xdr:to>
      <xdr:col>13</xdr:col>
      <xdr:colOff>276225</xdr:colOff>
      <xdr:row>272</xdr:row>
      <xdr:rowOff>1</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273</xdr:row>
      <xdr:rowOff>0</xdr:rowOff>
    </xdr:from>
    <xdr:to>
      <xdr:col>13</xdr:col>
      <xdr:colOff>276225</xdr:colOff>
      <xdr:row>289</xdr:row>
      <xdr:rowOff>0</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0</xdr:colOff>
      <xdr:row>290</xdr:row>
      <xdr:rowOff>0</xdr:rowOff>
    </xdr:from>
    <xdr:to>
      <xdr:col>13</xdr:col>
      <xdr:colOff>276225</xdr:colOff>
      <xdr:row>306</xdr:row>
      <xdr:rowOff>1</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17972</xdr:colOff>
      <xdr:row>307</xdr:row>
      <xdr:rowOff>0</xdr:rowOff>
    </xdr:from>
    <xdr:to>
      <xdr:col>13</xdr:col>
      <xdr:colOff>276226</xdr:colOff>
      <xdr:row>322</xdr:row>
      <xdr:rowOff>152759</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0</xdr:colOff>
      <xdr:row>326</xdr:row>
      <xdr:rowOff>0</xdr:rowOff>
    </xdr:from>
    <xdr:to>
      <xdr:col>13</xdr:col>
      <xdr:colOff>276225</xdr:colOff>
      <xdr:row>342</xdr:row>
      <xdr:rowOff>1</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343</xdr:row>
      <xdr:rowOff>0</xdr:rowOff>
    </xdr:from>
    <xdr:to>
      <xdr:col>13</xdr:col>
      <xdr:colOff>276225</xdr:colOff>
      <xdr:row>359</xdr:row>
      <xdr:rowOff>1</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360</xdr:row>
      <xdr:rowOff>0</xdr:rowOff>
    </xdr:from>
    <xdr:to>
      <xdr:col>13</xdr:col>
      <xdr:colOff>276225</xdr:colOff>
      <xdr:row>376</xdr:row>
      <xdr:rowOff>1</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379</xdr:row>
      <xdr:rowOff>0</xdr:rowOff>
    </xdr:from>
    <xdr:to>
      <xdr:col>13</xdr:col>
      <xdr:colOff>276225</xdr:colOff>
      <xdr:row>395</xdr:row>
      <xdr:rowOff>1</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0</xdr:colOff>
      <xdr:row>397</xdr:row>
      <xdr:rowOff>0</xdr:rowOff>
    </xdr:from>
    <xdr:to>
      <xdr:col>13</xdr:col>
      <xdr:colOff>276225</xdr:colOff>
      <xdr:row>413</xdr:row>
      <xdr:rowOff>1</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0</xdr:colOff>
      <xdr:row>414</xdr:row>
      <xdr:rowOff>0</xdr:rowOff>
    </xdr:from>
    <xdr:to>
      <xdr:col>13</xdr:col>
      <xdr:colOff>276225</xdr:colOff>
      <xdr:row>430</xdr:row>
      <xdr:rowOff>1</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432</xdr:row>
      <xdr:rowOff>0</xdr:rowOff>
    </xdr:from>
    <xdr:to>
      <xdr:col>13</xdr:col>
      <xdr:colOff>276225</xdr:colOff>
      <xdr:row>448</xdr:row>
      <xdr:rowOff>1</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449</xdr:row>
      <xdr:rowOff>0</xdr:rowOff>
    </xdr:from>
    <xdr:to>
      <xdr:col>13</xdr:col>
      <xdr:colOff>276225</xdr:colOff>
      <xdr:row>465</xdr:row>
      <xdr:rowOff>1</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0</xdr:colOff>
      <xdr:row>467</xdr:row>
      <xdr:rowOff>0</xdr:rowOff>
    </xdr:from>
    <xdr:to>
      <xdr:col>13</xdr:col>
      <xdr:colOff>276225</xdr:colOff>
      <xdr:row>483</xdr:row>
      <xdr:rowOff>1</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0</xdr:colOff>
      <xdr:row>467</xdr:row>
      <xdr:rowOff>0</xdr:rowOff>
    </xdr:from>
    <xdr:to>
      <xdr:col>13</xdr:col>
      <xdr:colOff>276225</xdr:colOff>
      <xdr:row>483</xdr:row>
      <xdr:rowOff>1</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0</xdr:colOff>
      <xdr:row>484</xdr:row>
      <xdr:rowOff>0</xdr:rowOff>
    </xdr:from>
    <xdr:to>
      <xdr:col>13</xdr:col>
      <xdr:colOff>276225</xdr:colOff>
      <xdr:row>500</xdr:row>
      <xdr:rowOff>1</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0</xdr:colOff>
      <xdr:row>501</xdr:row>
      <xdr:rowOff>0</xdr:rowOff>
    </xdr:from>
    <xdr:to>
      <xdr:col>13</xdr:col>
      <xdr:colOff>276225</xdr:colOff>
      <xdr:row>517</xdr:row>
      <xdr:rowOff>1</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518</xdr:row>
      <xdr:rowOff>0</xdr:rowOff>
    </xdr:from>
    <xdr:to>
      <xdr:col>13</xdr:col>
      <xdr:colOff>276225</xdr:colOff>
      <xdr:row>534</xdr:row>
      <xdr:rowOff>1</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0</xdr:colOff>
      <xdr:row>535</xdr:row>
      <xdr:rowOff>0</xdr:rowOff>
    </xdr:from>
    <xdr:to>
      <xdr:col>13</xdr:col>
      <xdr:colOff>276225</xdr:colOff>
      <xdr:row>551</xdr:row>
      <xdr:rowOff>1</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0</xdr:colOff>
      <xdr:row>552</xdr:row>
      <xdr:rowOff>0</xdr:rowOff>
    </xdr:from>
    <xdr:to>
      <xdr:col>13</xdr:col>
      <xdr:colOff>276225</xdr:colOff>
      <xdr:row>568</xdr:row>
      <xdr:rowOff>2</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0</xdr:colOff>
      <xdr:row>572</xdr:row>
      <xdr:rowOff>0</xdr:rowOff>
    </xdr:from>
    <xdr:to>
      <xdr:col>13</xdr:col>
      <xdr:colOff>276225</xdr:colOff>
      <xdr:row>588</xdr:row>
      <xdr:rowOff>1</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0</xdr:colOff>
      <xdr:row>589</xdr:row>
      <xdr:rowOff>1</xdr:rowOff>
    </xdr:from>
    <xdr:to>
      <xdr:col>15</xdr:col>
      <xdr:colOff>224647</xdr:colOff>
      <xdr:row>607</xdr:row>
      <xdr:rowOff>170731</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610</xdr:row>
      <xdr:rowOff>1</xdr:rowOff>
    </xdr:from>
    <xdr:to>
      <xdr:col>15</xdr:col>
      <xdr:colOff>224647</xdr:colOff>
      <xdr:row>628</xdr:row>
      <xdr:rowOff>170731</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0</xdr:colOff>
      <xdr:row>631</xdr:row>
      <xdr:rowOff>1</xdr:rowOff>
    </xdr:from>
    <xdr:to>
      <xdr:col>15</xdr:col>
      <xdr:colOff>224647</xdr:colOff>
      <xdr:row>649</xdr:row>
      <xdr:rowOff>170731</xdr:rowOff>
    </xdr:to>
    <xdr:graphicFrame macro="">
      <xdr:nvGraphicFramePr>
        <xdr:cNvPr id="58"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0</xdr:colOff>
      <xdr:row>653</xdr:row>
      <xdr:rowOff>0</xdr:rowOff>
    </xdr:from>
    <xdr:to>
      <xdr:col>13</xdr:col>
      <xdr:colOff>276225</xdr:colOff>
      <xdr:row>669</xdr:row>
      <xdr:rowOff>1</xdr:rowOff>
    </xdr:to>
    <xdr:graphicFrame macro="">
      <xdr:nvGraphicFramePr>
        <xdr:cNvPr id="5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0</xdr:colOff>
      <xdr:row>671</xdr:row>
      <xdr:rowOff>0</xdr:rowOff>
    </xdr:from>
    <xdr:to>
      <xdr:col>13</xdr:col>
      <xdr:colOff>276225</xdr:colOff>
      <xdr:row>687</xdr:row>
      <xdr:rowOff>1</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0</xdr:colOff>
      <xdr:row>690</xdr:row>
      <xdr:rowOff>0</xdr:rowOff>
    </xdr:from>
    <xdr:to>
      <xdr:col>13</xdr:col>
      <xdr:colOff>276225</xdr:colOff>
      <xdr:row>706</xdr:row>
      <xdr:rowOff>0</xdr:rowOff>
    </xdr:to>
    <xdr:graphicFrame macro="">
      <xdr:nvGraphicFramePr>
        <xdr:cNvPr id="6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0</xdr:colOff>
      <xdr:row>707</xdr:row>
      <xdr:rowOff>0</xdr:rowOff>
    </xdr:from>
    <xdr:to>
      <xdr:col>13</xdr:col>
      <xdr:colOff>276225</xdr:colOff>
      <xdr:row>723</xdr:row>
      <xdr:rowOff>1</xdr:rowOff>
    </xdr:to>
    <xdr:graphicFrame macro="">
      <xdr:nvGraphicFramePr>
        <xdr:cNvPr id="6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0</xdr:colOff>
      <xdr:row>724</xdr:row>
      <xdr:rowOff>0</xdr:rowOff>
    </xdr:from>
    <xdr:to>
      <xdr:col>13</xdr:col>
      <xdr:colOff>276225</xdr:colOff>
      <xdr:row>740</xdr:row>
      <xdr:rowOff>0</xdr:rowOff>
    </xdr:to>
    <xdr:graphicFrame macro="">
      <xdr:nvGraphicFramePr>
        <xdr:cNvPr id="64" name="Chart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6</xdr:col>
      <xdr:colOff>0</xdr:colOff>
      <xdr:row>741</xdr:row>
      <xdr:rowOff>0</xdr:rowOff>
    </xdr:from>
    <xdr:to>
      <xdr:col>13</xdr:col>
      <xdr:colOff>276225</xdr:colOff>
      <xdr:row>757</xdr:row>
      <xdr:rowOff>1</xdr:rowOff>
    </xdr:to>
    <xdr:graphicFrame macro="">
      <xdr:nvGraphicFramePr>
        <xdr:cNvPr id="65"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6</xdr:col>
      <xdr:colOff>0</xdr:colOff>
      <xdr:row>758</xdr:row>
      <xdr:rowOff>8985</xdr:rowOff>
    </xdr:from>
    <xdr:to>
      <xdr:col>13</xdr:col>
      <xdr:colOff>276225</xdr:colOff>
      <xdr:row>774</xdr:row>
      <xdr:rowOff>8985</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6</xdr:col>
      <xdr:colOff>0</xdr:colOff>
      <xdr:row>776</xdr:row>
      <xdr:rowOff>0</xdr:rowOff>
    </xdr:from>
    <xdr:to>
      <xdr:col>13</xdr:col>
      <xdr:colOff>276225</xdr:colOff>
      <xdr:row>792</xdr:row>
      <xdr:rowOff>0</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0</xdr:colOff>
      <xdr:row>793</xdr:row>
      <xdr:rowOff>8985</xdr:rowOff>
    </xdr:from>
    <xdr:to>
      <xdr:col>13</xdr:col>
      <xdr:colOff>276225</xdr:colOff>
      <xdr:row>809</xdr:row>
      <xdr:rowOff>8985</xdr:rowOff>
    </xdr:to>
    <xdr:graphicFrame macro="">
      <xdr:nvGraphicFramePr>
        <xdr:cNvPr id="72"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0</xdr:colOff>
      <xdr:row>793</xdr:row>
      <xdr:rowOff>0</xdr:rowOff>
    </xdr:from>
    <xdr:to>
      <xdr:col>13</xdr:col>
      <xdr:colOff>276225</xdr:colOff>
      <xdr:row>809</xdr:row>
      <xdr:rowOff>0</xdr:rowOff>
    </xdr:to>
    <xdr:graphicFrame macro="">
      <xdr:nvGraphicFramePr>
        <xdr:cNvPr id="7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6</xdr:col>
      <xdr:colOff>0</xdr:colOff>
      <xdr:row>810</xdr:row>
      <xdr:rowOff>1</xdr:rowOff>
    </xdr:from>
    <xdr:to>
      <xdr:col>13</xdr:col>
      <xdr:colOff>276225</xdr:colOff>
      <xdr:row>827</xdr:row>
      <xdr:rowOff>2</xdr:rowOff>
    </xdr:to>
    <xdr:graphicFrame macro="">
      <xdr:nvGraphicFramePr>
        <xdr:cNvPr id="75" name="Chart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6</xdr:col>
      <xdr:colOff>0</xdr:colOff>
      <xdr:row>828</xdr:row>
      <xdr:rowOff>8985</xdr:rowOff>
    </xdr:from>
    <xdr:to>
      <xdr:col>13</xdr:col>
      <xdr:colOff>276225</xdr:colOff>
      <xdr:row>844</xdr:row>
      <xdr:rowOff>8985</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6</xdr:col>
      <xdr:colOff>0</xdr:colOff>
      <xdr:row>846</xdr:row>
      <xdr:rowOff>0</xdr:rowOff>
    </xdr:from>
    <xdr:to>
      <xdr:col>13</xdr:col>
      <xdr:colOff>276225</xdr:colOff>
      <xdr:row>862</xdr:row>
      <xdr:rowOff>0</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6</xdr:col>
      <xdr:colOff>0</xdr:colOff>
      <xdr:row>863</xdr:row>
      <xdr:rowOff>8985</xdr:rowOff>
    </xdr:from>
    <xdr:to>
      <xdr:col>13</xdr:col>
      <xdr:colOff>276225</xdr:colOff>
      <xdr:row>880</xdr:row>
      <xdr:rowOff>179716</xdr:rowOff>
    </xdr:to>
    <xdr:graphicFrame macro="">
      <xdr:nvGraphicFramePr>
        <xdr:cNvPr id="78" name="Chart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0</xdr:colOff>
      <xdr:row>884</xdr:row>
      <xdr:rowOff>0</xdr:rowOff>
    </xdr:from>
    <xdr:to>
      <xdr:col>13</xdr:col>
      <xdr:colOff>276225</xdr:colOff>
      <xdr:row>900</xdr:row>
      <xdr:rowOff>0</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6</xdr:col>
      <xdr:colOff>0</xdr:colOff>
      <xdr:row>883</xdr:row>
      <xdr:rowOff>0</xdr:rowOff>
    </xdr:from>
    <xdr:to>
      <xdr:col>13</xdr:col>
      <xdr:colOff>276225</xdr:colOff>
      <xdr:row>899</xdr:row>
      <xdr:rowOff>1</xdr:rowOff>
    </xdr:to>
    <xdr:graphicFrame macro="">
      <xdr:nvGraphicFramePr>
        <xdr:cNvPr id="81"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0</xdr:colOff>
      <xdr:row>902</xdr:row>
      <xdr:rowOff>0</xdr:rowOff>
    </xdr:from>
    <xdr:to>
      <xdr:col>13</xdr:col>
      <xdr:colOff>276225</xdr:colOff>
      <xdr:row>918</xdr:row>
      <xdr:rowOff>0</xdr:rowOff>
    </xdr:to>
    <xdr:graphicFrame macro="">
      <xdr:nvGraphicFramePr>
        <xdr:cNvPr id="82"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6</xdr:col>
      <xdr:colOff>0</xdr:colOff>
      <xdr:row>901</xdr:row>
      <xdr:rowOff>0</xdr:rowOff>
    </xdr:from>
    <xdr:to>
      <xdr:col>13</xdr:col>
      <xdr:colOff>276225</xdr:colOff>
      <xdr:row>917</xdr:row>
      <xdr:rowOff>1</xdr:rowOff>
    </xdr:to>
    <xdr:graphicFrame macro="">
      <xdr:nvGraphicFramePr>
        <xdr:cNvPr id="83" name="Chart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6</xdr:col>
      <xdr:colOff>0</xdr:colOff>
      <xdr:row>919</xdr:row>
      <xdr:rowOff>8985</xdr:rowOff>
    </xdr:from>
    <xdr:to>
      <xdr:col>13</xdr:col>
      <xdr:colOff>276225</xdr:colOff>
      <xdr:row>936</xdr:row>
      <xdr:rowOff>179716</xdr:rowOff>
    </xdr:to>
    <xdr:graphicFrame macro="">
      <xdr:nvGraphicFramePr>
        <xdr:cNvPr id="71"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6</xdr:col>
      <xdr:colOff>0</xdr:colOff>
      <xdr:row>940</xdr:row>
      <xdr:rowOff>0</xdr:rowOff>
    </xdr:from>
    <xdr:to>
      <xdr:col>13</xdr:col>
      <xdr:colOff>276225</xdr:colOff>
      <xdr:row>956</xdr:row>
      <xdr:rowOff>0</xdr:rowOff>
    </xdr:to>
    <xdr:graphicFrame macro="">
      <xdr:nvGraphicFramePr>
        <xdr:cNvPr id="73" name="Chart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6</xdr:col>
      <xdr:colOff>0</xdr:colOff>
      <xdr:row>939</xdr:row>
      <xdr:rowOff>0</xdr:rowOff>
    </xdr:from>
    <xdr:to>
      <xdr:col>13</xdr:col>
      <xdr:colOff>276225</xdr:colOff>
      <xdr:row>955</xdr:row>
      <xdr:rowOff>1</xdr:rowOff>
    </xdr:to>
    <xdr:graphicFrame macro="">
      <xdr:nvGraphicFramePr>
        <xdr:cNvPr id="80" name="Chart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6</xdr:col>
      <xdr:colOff>0</xdr:colOff>
      <xdr:row>958</xdr:row>
      <xdr:rowOff>0</xdr:rowOff>
    </xdr:from>
    <xdr:to>
      <xdr:col>13</xdr:col>
      <xdr:colOff>276225</xdr:colOff>
      <xdr:row>974</xdr:row>
      <xdr:rowOff>0</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6</xdr:col>
      <xdr:colOff>0</xdr:colOff>
      <xdr:row>957</xdr:row>
      <xdr:rowOff>0</xdr:rowOff>
    </xdr:from>
    <xdr:to>
      <xdr:col>17</xdr:col>
      <xdr:colOff>8986</xdr:colOff>
      <xdr:row>983</xdr:row>
      <xdr:rowOff>107830</xdr:rowOff>
    </xdr:to>
    <xdr:graphicFrame macro="">
      <xdr:nvGraphicFramePr>
        <xdr:cNvPr id="85"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260590</xdr:colOff>
      <xdr:row>1044</xdr:row>
      <xdr:rowOff>8985</xdr:rowOff>
    </xdr:from>
    <xdr:to>
      <xdr:col>13</xdr:col>
      <xdr:colOff>276225</xdr:colOff>
      <xdr:row>1061</xdr:row>
      <xdr:rowOff>179716</xdr:rowOff>
    </xdr:to>
    <xdr:graphicFrame macro="">
      <xdr:nvGraphicFramePr>
        <xdr:cNvPr id="68" name="Chart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260590</xdr:colOff>
      <xdr:row>1084</xdr:row>
      <xdr:rowOff>8985</xdr:rowOff>
    </xdr:from>
    <xdr:to>
      <xdr:col>13</xdr:col>
      <xdr:colOff>276225</xdr:colOff>
      <xdr:row>1101</xdr:row>
      <xdr:rowOff>179716</xdr:rowOff>
    </xdr:to>
    <xdr:graphicFrame macro="">
      <xdr:nvGraphicFramePr>
        <xdr:cNvPr id="70"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260590</xdr:colOff>
      <xdr:row>1104</xdr:row>
      <xdr:rowOff>8985</xdr:rowOff>
    </xdr:from>
    <xdr:to>
      <xdr:col>13</xdr:col>
      <xdr:colOff>276225</xdr:colOff>
      <xdr:row>1121</xdr:row>
      <xdr:rowOff>179716</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260590</xdr:colOff>
      <xdr:row>1124</xdr:row>
      <xdr:rowOff>8985</xdr:rowOff>
    </xdr:from>
    <xdr:to>
      <xdr:col>13</xdr:col>
      <xdr:colOff>276225</xdr:colOff>
      <xdr:row>1141</xdr:row>
      <xdr:rowOff>179716</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260590</xdr:colOff>
      <xdr:row>1365</xdr:row>
      <xdr:rowOff>8985</xdr:rowOff>
    </xdr:from>
    <xdr:to>
      <xdr:col>13</xdr:col>
      <xdr:colOff>276225</xdr:colOff>
      <xdr:row>1382</xdr:row>
      <xdr:rowOff>179716</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260590</xdr:colOff>
      <xdr:row>1385</xdr:row>
      <xdr:rowOff>8985</xdr:rowOff>
    </xdr:from>
    <xdr:to>
      <xdr:col>13</xdr:col>
      <xdr:colOff>276225</xdr:colOff>
      <xdr:row>1402</xdr:row>
      <xdr:rowOff>179716</xdr:rowOff>
    </xdr:to>
    <xdr:graphicFrame macro="">
      <xdr:nvGraphicFramePr>
        <xdr:cNvPr id="9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260590</xdr:colOff>
      <xdr:row>1405</xdr:row>
      <xdr:rowOff>8985</xdr:rowOff>
    </xdr:from>
    <xdr:to>
      <xdr:col>13</xdr:col>
      <xdr:colOff>276225</xdr:colOff>
      <xdr:row>1422</xdr:row>
      <xdr:rowOff>179716</xdr:rowOff>
    </xdr:to>
    <xdr:graphicFrame macro="">
      <xdr:nvGraphicFramePr>
        <xdr:cNvPr id="92" name="Chart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260590</xdr:colOff>
      <xdr:row>1425</xdr:row>
      <xdr:rowOff>8985</xdr:rowOff>
    </xdr:from>
    <xdr:to>
      <xdr:col>13</xdr:col>
      <xdr:colOff>276225</xdr:colOff>
      <xdr:row>1442</xdr:row>
      <xdr:rowOff>179716</xdr:rowOff>
    </xdr:to>
    <xdr:graphicFrame macro="">
      <xdr:nvGraphicFramePr>
        <xdr:cNvPr id="93" name="Chart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260590</xdr:colOff>
      <xdr:row>1445</xdr:row>
      <xdr:rowOff>8985</xdr:rowOff>
    </xdr:from>
    <xdr:to>
      <xdr:col>13</xdr:col>
      <xdr:colOff>276225</xdr:colOff>
      <xdr:row>1462</xdr:row>
      <xdr:rowOff>179716</xdr:rowOff>
    </xdr:to>
    <xdr:graphicFrame macro="">
      <xdr:nvGraphicFramePr>
        <xdr:cNvPr id="96" name="Chart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260590</xdr:colOff>
      <xdr:row>1465</xdr:row>
      <xdr:rowOff>8985</xdr:rowOff>
    </xdr:from>
    <xdr:to>
      <xdr:col>13</xdr:col>
      <xdr:colOff>276225</xdr:colOff>
      <xdr:row>1482</xdr:row>
      <xdr:rowOff>179716</xdr:rowOff>
    </xdr:to>
    <xdr:graphicFrame macro="">
      <xdr:nvGraphicFramePr>
        <xdr:cNvPr id="97" name="Chart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260590</xdr:colOff>
      <xdr:row>1485</xdr:row>
      <xdr:rowOff>8985</xdr:rowOff>
    </xdr:from>
    <xdr:to>
      <xdr:col>13</xdr:col>
      <xdr:colOff>276225</xdr:colOff>
      <xdr:row>1502</xdr:row>
      <xdr:rowOff>179716</xdr:rowOff>
    </xdr:to>
    <xdr:graphicFrame macro="">
      <xdr:nvGraphicFramePr>
        <xdr:cNvPr id="99" name="Chart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260590</xdr:colOff>
      <xdr:row>1569</xdr:row>
      <xdr:rowOff>8985</xdr:rowOff>
    </xdr:from>
    <xdr:to>
      <xdr:col>13</xdr:col>
      <xdr:colOff>276225</xdr:colOff>
      <xdr:row>1586</xdr:row>
      <xdr:rowOff>179716</xdr:rowOff>
    </xdr:to>
    <xdr:graphicFrame macro="">
      <xdr:nvGraphicFramePr>
        <xdr:cNvPr id="100" name="Chart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260590</xdr:colOff>
      <xdr:row>1589</xdr:row>
      <xdr:rowOff>8985</xdr:rowOff>
    </xdr:from>
    <xdr:to>
      <xdr:col>13</xdr:col>
      <xdr:colOff>276225</xdr:colOff>
      <xdr:row>1606</xdr:row>
      <xdr:rowOff>179716</xdr:rowOff>
    </xdr:to>
    <xdr:graphicFrame macro="">
      <xdr:nvGraphicFramePr>
        <xdr:cNvPr id="101" name="Chart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260590</xdr:colOff>
      <xdr:row>1609</xdr:row>
      <xdr:rowOff>8985</xdr:rowOff>
    </xdr:from>
    <xdr:to>
      <xdr:col>13</xdr:col>
      <xdr:colOff>276225</xdr:colOff>
      <xdr:row>1626</xdr:row>
      <xdr:rowOff>179716</xdr:rowOff>
    </xdr:to>
    <xdr:graphicFrame macro="">
      <xdr:nvGraphicFramePr>
        <xdr:cNvPr id="102" name="Chart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260590</xdr:colOff>
      <xdr:row>1629</xdr:row>
      <xdr:rowOff>8985</xdr:rowOff>
    </xdr:from>
    <xdr:to>
      <xdr:col>13</xdr:col>
      <xdr:colOff>276225</xdr:colOff>
      <xdr:row>1646</xdr:row>
      <xdr:rowOff>179716</xdr:rowOff>
    </xdr:to>
    <xdr:graphicFrame macro="">
      <xdr:nvGraphicFramePr>
        <xdr:cNvPr id="103" name="Chart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260590</xdr:colOff>
      <xdr:row>1649</xdr:row>
      <xdr:rowOff>8985</xdr:rowOff>
    </xdr:from>
    <xdr:to>
      <xdr:col>13</xdr:col>
      <xdr:colOff>276225</xdr:colOff>
      <xdr:row>1666</xdr:row>
      <xdr:rowOff>179716</xdr:rowOff>
    </xdr:to>
    <xdr:graphicFrame macro="">
      <xdr:nvGraphicFramePr>
        <xdr:cNvPr id="104" name="Chart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260590</xdr:colOff>
      <xdr:row>1669</xdr:row>
      <xdr:rowOff>8985</xdr:rowOff>
    </xdr:from>
    <xdr:to>
      <xdr:col>13</xdr:col>
      <xdr:colOff>276225</xdr:colOff>
      <xdr:row>1686</xdr:row>
      <xdr:rowOff>179716</xdr:rowOff>
    </xdr:to>
    <xdr:graphicFrame macro="">
      <xdr:nvGraphicFramePr>
        <xdr:cNvPr id="105"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260590</xdr:colOff>
      <xdr:row>1689</xdr:row>
      <xdr:rowOff>8985</xdr:rowOff>
    </xdr:from>
    <xdr:to>
      <xdr:col>13</xdr:col>
      <xdr:colOff>276225</xdr:colOff>
      <xdr:row>1706</xdr:row>
      <xdr:rowOff>179716</xdr:rowOff>
    </xdr:to>
    <xdr:graphicFrame macro="">
      <xdr:nvGraphicFramePr>
        <xdr:cNvPr id="106" name="Chart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260590</xdr:colOff>
      <xdr:row>1709</xdr:row>
      <xdr:rowOff>8985</xdr:rowOff>
    </xdr:from>
    <xdr:to>
      <xdr:col>13</xdr:col>
      <xdr:colOff>276225</xdr:colOff>
      <xdr:row>1726</xdr:row>
      <xdr:rowOff>179716</xdr:rowOff>
    </xdr:to>
    <xdr:graphicFrame macro="">
      <xdr:nvGraphicFramePr>
        <xdr:cNvPr id="107" name="Chart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6</xdr:col>
      <xdr:colOff>0</xdr:colOff>
      <xdr:row>987</xdr:row>
      <xdr:rowOff>0</xdr:rowOff>
    </xdr:from>
    <xdr:to>
      <xdr:col>13</xdr:col>
      <xdr:colOff>276225</xdr:colOff>
      <xdr:row>1003</xdr:row>
      <xdr:rowOff>0</xdr:rowOff>
    </xdr:to>
    <xdr:graphicFrame macro="">
      <xdr:nvGraphicFramePr>
        <xdr:cNvPr id="8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6</xdr:col>
      <xdr:colOff>0</xdr:colOff>
      <xdr:row>986</xdr:row>
      <xdr:rowOff>0</xdr:rowOff>
    </xdr:from>
    <xdr:to>
      <xdr:col>13</xdr:col>
      <xdr:colOff>276225</xdr:colOff>
      <xdr:row>1002</xdr:row>
      <xdr:rowOff>1</xdr:rowOff>
    </xdr:to>
    <xdr:graphicFrame macro="">
      <xdr:nvGraphicFramePr>
        <xdr:cNvPr id="87"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6</xdr:col>
      <xdr:colOff>0</xdr:colOff>
      <xdr:row>1005</xdr:row>
      <xdr:rowOff>0</xdr:rowOff>
    </xdr:from>
    <xdr:to>
      <xdr:col>13</xdr:col>
      <xdr:colOff>276225</xdr:colOff>
      <xdr:row>1021</xdr:row>
      <xdr:rowOff>0</xdr:rowOff>
    </xdr:to>
    <xdr:graphicFrame macro="">
      <xdr:nvGraphicFramePr>
        <xdr:cNvPr id="94" name="Chart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6</xdr:col>
      <xdr:colOff>0</xdr:colOff>
      <xdr:row>1004</xdr:row>
      <xdr:rowOff>0</xdr:rowOff>
    </xdr:from>
    <xdr:to>
      <xdr:col>13</xdr:col>
      <xdr:colOff>276225</xdr:colOff>
      <xdr:row>1020</xdr:row>
      <xdr:rowOff>1</xdr:rowOff>
    </xdr:to>
    <xdr:graphicFrame macro="">
      <xdr:nvGraphicFramePr>
        <xdr:cNvPr id="95" name="Chart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260590</xdr:colOff>
      <xdr:row>1728</xdr:row>
      <xdr:rowOff>8985</xdr:rowOff>
    </xdr:from>
    <xdr:to>
      <xdr:col>13</xdr:col>
      <xdr:colOff>276225</xdr:colOff>
      <xdr:row>1745</xdr:row>
      <xdr:rowOff>179716</xdr:rowOff>
    </xdr:to>
    <xdr:graphicFrame macro="">
      <xdr:nvGraphicFramePr>
        <xdr:cNvPr id="98" name="Chart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260590</xdr:colOff>
      <xdr:row>1748</xdr:row>
      <xdr:rowOff>8985</xdr:rowOff>
    </xdr:from>
    <xdr:to>
      <xdr:col>13</xdr:col>
      <xdr:colOff>276225</xdr:colOff>
      <xdr:row>1765</xdr:row>
      <xdr:rowOff>179716</xdr:rowOff>
    </xdr:to>
    <xdr:graphicFrame macro="">
      <xdr:nvGraphicFramePr>
        <xdr:cNvPr id="108" name="Chart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5</xdr:col>
      <xdr:colOff>260590</xdr:colOff>
      <xdr:row>1504</xdr:row>
      <xdr:rowOff>8985</xdr:rowOff>
    </xdr:from>
    <xdr:to>
      <xdr:col>13</xdr:col>
      <xdr:colOff>276225</xdr:colOff>
      <xdr:row>1521</xdr:row>
      <xdr:rowOff>179716</xdr:rowOff>
    </xdr:to>
    <xdr:graphicFrame macro="">
      <xdr:nvGraphicFramePr>
        <xdr:cNvPr id="109" name="Chart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xdr:col>
      <xdr:colOff>260590</xdr:colOff>
      <xdr:row>1524</xdr:row>
      <xdr:rowOff>8985</xdr:rowOff>
    </xdr:from>
    <xdr:to>
      <xdr:col>13</xdr:col>
      <xdr:colOff>276225</xdr:colOff>
      <xdr:row>1541</xdr:row>
      <xdr:rowOff>179716</xdr:rowOff>
    </xdr:to>
    <xdr:graphicFrame macro="">
      <xdr:nvGraphicFramePr>
        <xdr:cNvPr id="110" name="Chart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5</xdr:col>
      <xdr:colOff>260590</xdr:colOff>
      <xdr:row>1544</xdr:row>
      <xdr:rowOff>8985</xdr:rowOff>
    </xdr:from>
    <xdr:to>
      <xdr:col>13</xdr:col>
      <xdr:colOff>276225</xdr:colOff>
      <xdr:row>1561</xdr:row>
      <xdr:rowOff>179716</xdr:rowOff>
    </xdr:to>
    <xdr:graphicFrame macro="">
      <xdr:nvGraphicFramePr>
        <xdr:cNvPr id="111" name="Chart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5</xdr:col>
      <xdr:colOff>260590</xdr:colOff>
      <xdr:row>1143</xdr:row>
      <xdr:rowOff>8985</xdr:rowOff>
    </xdr:from>
    <xdr:to>
      <xdr:col>13</xdr:col>
      <xdr:colOff>276225</xdr:colOff>
      <xdr:row>1160</xdr:row>
      <xdr:rowOff>179716</xdr:rowOff>
    </xdr:to>
    <xdr:graphicFrame macro="">
      <xdr:nvGraphicFramePr>
        <xdr:cNvPr id="112" name="Chart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5</xdr:col>
      <xdr:colOff>260590</xdr:colOff>
      <xdr:row>1163</xdr:row>
      <xdr:rowOff>8985</xdr:rowOff>
    </xdr:from>
    <xdr:to>
      <xdr:col>13</xdr:col>
      <xdr:colOff>276225</xdr:colOff>
      <xdr:row>1180</xdr:row>
      <xdr:rowOff>179716</xdr:rowOff>
    </xdr:to>
    <xdr:graphicFrame macro="">
      <xdr:nvGraphicFramePr>
        <xdr:cNvPr id="113" name="Chart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5</xdr:col>
      <xdr:colOff>260590</xdr:colOff>
      <xdr:row>1183</xdr:row>
      <xdr:rowOff>8985</xdr:rowOff>
    </xdr:from>
    <xdr:to>
      <xdr:col>13</xdr:col>
      <xdr:colOff>276225</xdr:colOff>
      <xdr:row>1200</xdr:row>
      <xdr:rowOff>179716</xdr:rowOff>
    </xdr:to>
    <xdr:graphicFrame macro="">
      <xdr:nvGraphicFramePr>
        <xdr:cNvPr id="114" name="Chart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5</xdr:col>
      <xdr:colOff>260590</xdr:colOff>
      <xdr:row>1203</xdr:row>
      <xdr:rowOff>8985</xdr:rowOff>
    </xdr:from>
    <xdr:to>
      <xdr:col>13</xdr:col>
      <xdr:colOff>276225</xdr:colOff>
      <xdr:row>1220</xdr:row>
      <xdr:rowOff>179716</xdr:rowOff>
    </xdr:to>
    <xdr:graphicFrame macro="">
      <xdr:nvGraphicFramePr>
        <xdr:cNvPr id="115" name="Chart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5</xdr:col>
      <xdr:colOff>260590</xdr:colOff>
      <xdr:row>1770</xdr:row>
      <xdr:rowOff>8985</xdr:rowOff>
    </xdr:from>
    <xdr:to>
      <xdr:col>13</xdr:col>
      <xdr:colOff>276225</xdr:colOff>
      <xdr:row>1787</xdr:row>
      <xdr:rowOff>179716</xdr:rowOff>
    </xdr:to>
    <xdr:graphicFrame macro="">
      <xdr:nvGraphicFramePr>
        <xdr:cNvPr id="116" name="Chart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5</xdr:col>
      <xdr:colOff>260590</xdr:colOff>
      <xdr:row>1790</xdr:row>
      <xdr:rowOff>8985</xdr:rowOff>
    </xdr:from>
    <xdr:to>
      <xdr:col>13</xdr:col>
      <xdr:colOff>276225</xdr:colOff>
      <xdr:row>1807</xdr:row>
      <xdr:rowOff>179716</xdr:rowOff>
    </xdr:to>
    <xdr:graphicFrame macro="">
      <xdr:nvGraphicFramePr>
        <xdr:cNvPr id="117" name="Chart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5</xdr:col>
      <xdr:colOff>260590</xdr:colOff>
      <xdr:row>1810</xdr:row>
      <xdr:rowOff>8985</xdr:rowOff>
    </xdr:from>
    <xdr:to>
      <xdr:col>13</xdr:col>
      <xdr:colOff>276225</xdr:colOff>
      <xdr:row>1827</xdr:row>
      <xdr:rowOff>179716</xdr:rowOff>
    </xdr:to>
    <xdr:graphicFrame macro="">
      <xdr:nvGraphicFramePr>
        <xdr:cNvPr id="118" name="Chart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5</xdr:col>
      <xdr:colOff>260590</xdr:colOff>
      <xdr:row>1830</xdr:row>
      <xdr:rowOff>8985</xdr:rowOff>
    </xdr:from>
    <xdr:to>
      <xdr:col>13</xdr:col>
      <xdr:colOff>276225</xdr:colOff>
      <xdr:row>1847</xdr:row>
      <xdr:rowOff>179716</xdr:rowOff>
    </xdr:to>
    <xdr:graphicFrame macro="">
      <xdr:nvGraphicFramePr>
        <xdr:cNvPr id="119" name="Chart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6</xdr:col>
      <xdr:colOff>0</xdr:colOff>
      <xdr:row>1024</xdr:row>
      <xdr:rowOff>0</xdr:rowOff>
    </xdr:from>
    <xdr:to>
      <xdr:col>13</xdr:col>
      <xdr:colOff>276225</xdr:colOff>
      <xdr:row>1040</xdr:row>
      <xdr:rowOff>0</xdr:rowOff>
    </xdr:to>
    <xdr:graphicFrame macro="">
      <xdr:nvGraphicFramePr>
        <xdr:cNvPr id="120" name="Chart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6</xdr:col>
      <xdr:colOff>0</xdr:colOff>
      <xdr:row>1023</xdr:row>
      <xdr:rowOff>0</xdr:rowOff>
    </xdr:from>
    <xdr:to>
      <xdr:col>13</xdr:col>
      <xdr:colOff>276225</xdr:colOff>
      <xdr:row>1039</xdr:row>
      <xdr:rowOff>1</xdr:rowOff>
    </xdr:to>
    <xdr:graphicFrame macro="">
      <xdr:nvGraphicFramePr>
        <xdr:cNvPr id="121" name="Chart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6</xdr:col>
      <xdr:colOff>8985</xdr:colOff>
      <xdr:row>167</xdr:row>
      <xdr:rowOff>8985</xdr:rowOff>
    </xdr:from>
    <xdr:to>
      <xdr:col>13</xdr:col>
      <xdr:colOff>285210</xdr:colOff>
      <xdr:row>183</xdr:row>
      <xdr:rowOff>8986</xdr:rowOff>
    </xdr:to>
    <xdr:graphicFrame macro="">
      <xdr:nvGraphicFramePr>
        <xdr:cNvPr id="12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6</xdr:col>
      <xdr:colOff>8985</xdr:colOff>
      <xdr:row>184</xdr:row>
      <xdr:rowOff>8985</xdr:rowOff>
    </xdr:from>
    <xdr:to>
      <xdr:col>13</xdr:col>
      <xdr:colOff>285210</xdr:colOff>
      <xdr:row>200</xdr:row>
      <xdr:rowOff>8986</xdr:rowOff>
    </xdr:to>
    <xdr:graphicFrame macro="">
      <xdr:nvGraphicFramePr>
        <xdr:cNvPr id="125" name="Chart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5</xdr:col>
      <xdr:colOff>8986</xdr:colOff>
      <xdr:row>1063</xdr:row>
      <xdr:rowOff>8986</xdr:rowOff>
    </xdr:from>
    <xdr:to>
      <xdr:col>14</xdr:col>
      <xdr:colOff>8986</xdr:colOff>
      <xdr:row>1082</xdr:row>
      <xdr:rowOff>179717</xdr:rowOff>
    </xdr:to>
    <xdr:graphicFrame macro="">
      <xdr:nvGraphicFramePr>
        <xdr:cNvPr id="122" name="Chart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5</xdr:col>
      <xdr:colOff>260590</xdr:colOff>
      <xdr:row>1850</xdr:row>
      <xdr:rowOff>8985</xdr:rowOff>
    </xdr:from>
    <xdr:to>
      <xdr:col>13</xdr:col>
      <xdr:colOff>276225</xdr:colOff>
      <xdr:row>1867</xdr:row>
      <xdr:rowOff>179716</xdr:rowOff>
    </xdr:to>
    <xdr:graphicFrame macro="">
      <xdr:nvGraphicFramePr>
        <xdr:cNvPr id="127" name="Chart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5</xdr:col>
      <xdr:colOff>260590</xdr:colOff>
      <xdr:row>1870</xdr:row>
      <xdr:rowOff>8985</xdr:rowOff>
    </xdr:from>
    <xdr:to>
      <xdr:col>13</xdr:col>
      <xdr:colOff>276225</xdr:colOff>
      <xdr:row>1887</xdr:row>
      <xdr:rowOff>179716</xdr:rowOff>
    </xdr:to>
    <xdr:graphicFrame macro="">
      <xdr:nvGraphicFramePr>
        <xdr:cNvPr id="128" name="Chart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5</xdr:col>
      <xdr:colOff>260590</xdr:colOff>
      <xdr:row>1890</xdr:row>
      <xdr:rowOff>8985</xdr:rowOff>
    </xdr:from>
    <xdr:to>
      <xdr:col>13</xdr:col>
      <xdr:colOff>276225</xdr:colOff>
      <xdr:row>1907</xdr:row>
      <xdr:rowOff>179716</xdr:rowOff>
    </xdr:to>
    <xdr:graphicFrame macro="">
      <xdr:nvGraphicFramePr>
        <xdr:cNvPr id="130" name="Chart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5</xdr:col>
      <xdr:colOff>260590</xdr:colOff>
      <xdr:row>1910</xdr:row>
      <xdr:rowOff>8985</xdr:rowOff>
    </xdr:from>
    <xdr:to>
      <xdr:col>13</xdr:col>
      <xdr:colOff>276225</xdr:colOff>
      <xdr:row>1927</xdr:row>
      <xdr:rowOff>179716</xdr:rowOff>
    </xdr:to>
    <xdr:graphicFrame macro="">
      <xdr:nvGraphicFramePr>
        <xdr:cNvPr id="132" name="Chart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5</xdr:col>
      <xdr:colOff>260590</xdr:colOff>
      <xdr:row>1930</xdr:row>
      <xdr:rowOff>8985</xdr:rowOff>
    </xdr:from>
    <xdr:to>
      <xdr:col>13</xdr:col>
      <xdr:colOff>276225</xdr:colOff>
      <xdr:row>1947</xdr:row>
      <xdr:rowOff>179716</xdr:rowOff>
    </xdr:to>
    <xdr:graphicFrame macro="">
      <xdr:nvGraphicFramePr>
        <xdr:cNvPr id="131"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5</xdr:col>
      <xdr:colOff>260590</xdr:colOff>
      <xdr:row>1950</xdr:row>
      <xdr:rowOff>8985</xdr:rowOff>
    </xdr:from>
    <xdr:to>
      <xdr:col>13</xdr:col>
      <xdr:colOff>276225</xdr:colOff>
      <xdr:row>1967</xdr:row>
      <xdr:rowOff>179716</xdr:rowOff>
    </xdr:to>
    <xdr:graphicFrame macro="">
      <xdr:nvGraphicFramePr>
        <xdr:cNvPr id="133" name="Chart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5</xdr:col>
      <xdr:colOff>260590</xdr:colOff>
      <xdr:row>1970</xdr:row>
      <xdr:rowOff>8985</xdr:rowOff>
    </xdr:from>
    <xdr:to>
      <xdr:col>13</xdr:col>
      <xdr:colOff>276225</xdr:colOff>
      <xdr:row>1987</xdr:row>
      <xdr:rowOff>179716</xdr:rowOff>
    </xdr:to>
    <xdr:graphicFrame macro="">
      <xdr:nvGraphicFramePr>
        <xdr:cNvPr id="134" name="Chart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5</xdr:col>
      <xdr:colOff>260590</xdr:colOff>
      <xdr:row>2253</xdr:row>
      <xdr:rowOff>8985</xdr:rowOff>
    </xdr:from>
    <xdr:to>
      <xdr:col>13</xdr:col>
      <xdr:colOff>276225</xdr:colOff>
      <xdr:row>2270</xdr:row>
      <xdr:rowOff>179716</xdr:rowOff>
    </xdr:to>
    <xdr:graphicFrame macro="">
      <xdr:nvGraphicFramePr>
        <xdr:cNvPr id="129" name="Chart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5</xdr:col>
      <xdr:colOff>260590</xdr:colOff>
      <xdr:row>2273</xdr:row>
      <xdr:rowOff>8985</xdr:rowOff>
    </xdr:from>
    <xdr:to>
      <xdr:col>13</xdr:col>
      <xdr:colOff>276225</xdr:colOff>
      <xdr:row>2290</xdr:row>
      <xdr:rowOff>179716</xdr:rowOff>
    </xdr:to>
    <xdr:graphicFrame macro="">
      <xdr:nvGraphicFramePr>
        <xdr:cNvPr id="135" name="Chart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5</xdr:col>
      <xdr:colOff>260590</xdr:colOff>
      <xdr:row>1990</xdr:row>
      <xdr:rowOff>8985</xdr:rowOff>
    </xdr:from>
    <xdr:to>
      <xdr:col>13</xdr:col>
      <xdr:colOff>276225</xdr:colOff>
      <xdr:row>2007</xdr:row>
      <xdr:rowOff>179716</xdr:rowOff>
    </xdr:to>
    <xdr:graphicFrame macro="">
      <xdr:nvGraphicFramePr>
        <xdr:cNvPr id="123" name="Chart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5</xdr:col>
      <xdr:colOff>260590</xdr:colOff>
      <xdr:row>2010</xdr:row>
      <xdr:rowOff>8985</xdr:rowOff>
    </xdr:from>
    <xdr:to>
      <xdr:col>13</xdr:col>
      <xdr:colOff>276225</xdr:colOff>
      <xdr:row>2027</xdr:row>
      <xdr:rowOff>179716</xdr:rowOff>
    </xdr:to>
    <xdr:graphicFrame macro="">
      <xdr:nvGraphicFramePr>
        <xdr:cNvPr id="126" name="Chart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5</xdr:col>
      <xdr:colOff>260590</xdr:colOff>
      <xdr:row>2295</xdr:row>
      <xdr:rowOff>8985</xdr:rowOff>
    </xdr:from>
    <xdr:to>
      <xdr:col>13</xdr:col>
      <xdr:colOff>276225</xdr:colOff>
      <xdr:row>2312</xdr:row>
      <xdr:rowOff>179716</xdr:rowOff>
    </xdr:to>
    <xdr:graphicFrame macro="">
      <xdr:nvGraphicFramePr>
        <xdr:cNvPr id="138" name="Chart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5</xdr:col>
      <xdr:colOff>260590</xdr:colOff>
      <xdr:row>2315</xdr:row>
      <xdr:rowOff>8985</xdr:rowOff>
    </xdr:from>
    <xdr:to>
      <xdr:col>13</xdr:col>
      <xdr:colOff>276225</xdr:colOff>
      <xdr:row>2332</xdr:row>
      <xdr:rowOff>179716</xdr:rowOff>
    </xdr:to>
    <xdr:graphicFrame macro="">
      <xdr:nvGraphicFramePr>
        <xdr:cNvPr id="139" name="Chart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5</xdr:col>
      <xdr:colOff>260590</xdr:colOff>
      <xdr:row>2335</xdr:row>
      <xdr:rowOff>8985</xdr:rowOff>
    </xdr:from>
    <xdr:to>
      <xdr:col>13</xdr:col>
      <xdr:colOff>276225</xdr:colOff>
      <xdr:row>2352</xdr:row>
      <xdr:rowOff>179716</xdr:rowOff>
    </xdr:to>
    <xdr:graphicFrame macro="">
      <xdr:nvGraphicFramePr>
        <xdr:cNvPr id="140" name="Chart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5</xdr:col>
      <xdr:colOff>260590</xdr:colOff>
      <xdr:row>2355</xdr:row>
      <xdr:rowOff>8985</xdr:rowOff>
    </xdr:from>
    <xdr:to>
      <xdr:col>13</xdr:col>
      <xdr:colOff>276225</xdr:colOff>
      <xdr:row>2372</xdr:row>
      <xdr:rowOff>179716</xdr:rowOff>
    </xdr:to>
    <xdr:graphicFrame macro="">
      <xdr:nvGraphicFramePr>
        <xdr:cNvPr id="137" name="Chart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5</xdr:col>
      <xdr:colOff>8986</xdr:colOff>
      <xdr:row>2090</xdr:row>
      <xdr:rowOff>8985</xdr:rowOff>
    </xdr:from>
    <xdr:to>
      <xdr:col>13</xdr:col>
      <xdr:colOff>431321</xdr:colOff>
      <xdr:row>2107</xdr:row>
      <xdr:rowOff>179716</xdr:rowOff>
    </xdr:to>
    <xdr:graphicFrame macro="">
      <xdr:nvGraphicFramePr>
        <xdr:cNvPr id="136"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5</xdr:col>
      <xdr:colOff>8986</xdr:colOff>
      <xdr:row>2110</xdr:row>
      <xdr:rowOff>8985</xdr:rowOff>
    </xdr:from>
    <xdr:to>
      <xdr:col>13</xdr:col>
      <xdr:colOff>431321</xdr:colOff>
      <xdr:row>2127</xdr:row>
      <xdr:rowOff>179716</xdr:rowOff>
    </xdr:to>
    <xdr:graphicFrame macro="">
      <xdr:nvGraphicFramePr>
        <xdr:cNvPr id="141" name="Chart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5</xdr:col>
      <xdr:colOff>8986</xdr:colOff>
      <xdr:row>2130</xdr:row>
      <xdr:rowOff>8985</xdr:rowOff>
    </xdr:from>
    <xdr:to>
      <xdr:col>13</xdr:col>
      <xdr:colOff>431321</xdr:colOff>
      <xdr:row>2147</xdr:row>
      <xdr:rowOff>179716</xdr:rowOff>
    </xdr:to>
    <xdr:graphicFrame macro="">
      <xdr:nvGraphicFramePr>
        <xdr:cNvPr id="142" name="Chart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5</xdr:col>
      <xdr:colOff>8986</xdr:colOff>
      <xdr:row>2150</xdr:row>
      <xdr:rowOff>8985</xdr:rowOff>
    </xdr:from>
    <xdr:to>
      <xdr:col>13</xdr:col>
      <xdr:colOff>431321</xdr:colOff>
      <xdr:row>2167</xdr:row>
      <xdr:rowOff>179716</xdr:rowOff>
    </xdr:to>
    <xdr:graphicFrame macro="">
      <xdr:nvGraphicFramePr>
        <xdr:cNvPr id="144" name="Chart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5</xdr:col>
      <xdr:colOff>8986</xdr:colOff>
      <xdr:row>2170</xdr:row>
      <xdr:rowOff>8985</xdr:rowOff>
    </xdr:from>
    <xdr:to>
      <xdr:col>13</xdr:col>
      <xdr:colOff>431321</xdr:colOff>
      <xdr:row>2187</xdr:row>
      <xdr:rowOff>179716</xdr:rowOff>
    </xdr:to>
    <xdr:graphicFrame macro="">
      <xdr:nvGraphicFramePr>
        <xdr:cNvPr id="145"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5</xdr:col>
      <xdr:colOff>8986</xdr:colOff>
      <xdr:row>2190</xdr:row>
      <xdr:rowOff>8985</xdr:rowOff>
    </xdr:from>
    <xdr:to>
      <xdr:col>13</xdr:col>
      <xdr:colOff>431321</xdr:colOff>
      <xdr:row>2207</xdr:row>
      <xdr:rowOff>179716</xdr:rowOff>
    </xdr:to>
    <xdr:graphicFrame macro="">
      <xdr:nvGraphicFramePr>
        <xdr:cNvPr id="146" name="Chart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5</xdr:col>
      <xdr:colOff>8986</xdr:colOff>
      <xdr:row>2210</xdr:row>
      <xdr:rowOff>8985</xdr:rowOff>
    </xdr:from>
    <xdr:to>
      <xdr:col>13</xdr:col>
      <xdr:colOff>431321</xdr:colOff>
      <xdr:row>2227</xdr:row>
      <xdr:rowOff>179716</xdr:rowOff>
    </xdr:to>
    <xdr:graphicFrame macro="">
      <xdr:nvGraphicFramePr>
        <xdr:cNvPr id="148"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5</xdr:col>
      <xdr:colOff>260590</xdr:colOff>
      <xdr:row>1223</xdr:row>
      <xdr:rowOff>8985</xdr:rowOff>
    </xdr:from>
    <xdr:to>
      <xdr:col>13</xdr:col>
      <xdr:colOff>276225</xdr:colOff>
      <xdr:row>1240</xdr:row>
      <xdr:rowOff>179716</xdr:rowOff>
    </xdr:to>
    <xdr:graphicFrame macro="">
      <xdr:nvGraphicFramePr>
        <xdr:cNvPr id="147" name="Chart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5</xdr:col>
      <xdr:colOff>260590</xdr:colOff>
      <xdr:row>1283</xdr:row>
      <xdr:rowOff>8985</xdr:rowOff>
    </xdr:from>
    <xdr:to>
      <xdr:col>13</xdr:col>
      <xdr:colOff>276225</xdr:colOff>
      <xdr:row>1300</xdr:row>
      <xdr:rowOff>179716</xdr:rowOff>
    </xdr:to>
    <xdr:graphicFrame macro="">
      <xdr:nvGraphicFramePr>
        <xdr:cNvPr id="149" name="Chart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5</xdr:col>
      <xdr:colOff>260590</xdr:colOff>
      <xdr:row>1303</xdr:row>
      <xdr:rowOff>8985</xdr:rowOff>
    </xdr:from>
    <xdr:to>
      <xdr:col>13</xdr:col>
      <xdr:colOff>276225</xdr:colOff>
      <xdr:row>1320</xdr:row>
      <xdr:rowOff>179716</xdr:rowOff>
    </xdr:to>
    <xdr:graphicFrame macro="">
      <xdr:nvGraphicFramePr>
        <xdr:cNvPr id="151" name="Chart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5</xdr:col>
      <xdr:colOff>260590</xdr:colOff>
      <xdr:row>1323</xdr:row>
      <xdr:rowOff>8985</xdr:rowOff>
    </xdr:from>
    <xdr:to>
      <xdr:col>13</xdr:col>
      <xdr:colOff>276225</xdr:colOff>
      <xdr:row>1340</xdr:row>
      <xdr:rowOff>179716</xdr:rowOff>
    </xdr:to>
    <xdr:graphicFrame macro="">
      <xdr:nvGraphicFramePr>
        <xdr:cNvPr id="152" name="Chart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5</xdr:col>
      <xdr:colOff>8986</xdr:colOff>
      <xdr:row>2230</xdr:row>
      <xdr:rowOff>8985</xdr:rowOff>
    </xdr:from>
    <xdr:to>
      <xdr:col>13</xdr:col>
      <xdr:colOff>431321</xdr:colOff>
      <xdr:row>2247</xdr:row>
      <xdr:rowOff>179716</xdr:rowOff>
    </xdr:to>
    <xdr:graphicFrame macro="">
      <xdr:nvGraphicFramePr>
        <xdr:cNvPr id="143" name="Chart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5</xdr:col>
      <xdr:colOff>260590</xdr:colOff>
      <xdr:row>1243</xdr:row>
      <xdr:rowOff>8985</xdr:rowOff>
    </xdr:from>
    <xdr:to>
      <xdr:col>13</xdr:col>
      <xdr:colOff>276225</xdr:colOff>
      <xdr:row>1260</xdr:row>
      <xdr:rowOff>179716</xdr:rowOff>
    </xdr:to>
    <xdr:graphicFrame macro="">
      <xdr:nvGraphicFramePr>
        <xdr:cNvPr id="150" name="Chart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5</xdr:col>
      <xdr:colOff>260590</xdr:colOff>
      <xdr:row>1263</xdr:row>
      <xdr:rowOff>8985</xdr:rowOff>
    </xdr:from>
    <xdr:to>
      <xdr:col>13</xdr:col>
      <xdr:colOff>276225</xdr:colOff>
      <xdr:row>1280</xdr:row>
      <xdr:rowOff>179716</xdr:rowOff>
    </xdr:to>
    <xdr:graphicFrame macro="">
      <xdr:nvGraphicFramePr>
        <xdr:cNvPr id="154" name="Chart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5</xdr:col>
      <xdr:colOff>260590</xdr:colOff>
      <xdr:row>1343</xdr:row>
      <xdr:rowOff>8985</xdr:rowOff>
    </xdr:from>
    <xdr:to>
      <xdr:col>13</xdr:col>
      <xdr:colOff>276225</xdr:colOff>
      <xdr:row>1360</xdr:row>
      <xdr:rowOff>179716</xdr:rowOff>
    </xdr:to>
    <xdr:graphicFrame macro="">
      <xdr:nvGraphicFramePr>
        <xdr:cNvPr id="153" name="Chart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5</xdr:col>
      <xdr:colOff>260590</xdr:colOff>
      <xdr:row>2030</xdr:row>
      <xdr:rowOff>8985</xdr:rowOff>
    </xdr:from>
    <xdr:to>
      <xdr:col>13</xdr:col>
      <xdr:colOff>276225</xdr:colOff>
      <xdr:row>2047</xdr:row>
      <xdr:rowOff>179716</xdr:rowOff>
    </xdr:to>
    <xdr:graphicFrame macro="">
      <xdr:nvGraphicFramePr>
        <xdr:cNvPr id="155" name="Chart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5</xdr:col>
      <xdr:colOff>260590</xdr:colOff>
      <xdr:row>2050</xdr:row>
      <xdr:rowOff>8985</xdr:rowOff>
    </xdr:from>
    <xdr:to>
      <xdr:col>13</xdr:col>
      <xdr:colOff>276225</xdr:colOff>
      <xdr:row>2067</xdr:row>
      <xdr:rowOff>179716</xdr:rowOff>
    </xdr:to>
    <xdr:graphicFrame macro="">
      <xdr:nvGraphicFramePr>
        <xdr:cNvPr id="156" name="Chart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5</xdr:col>
      <xdr:colOff>260590</xdr:colOff>
      <xdr:row>2070</xdr:row>
      <xdr:rowOff>8985</xdr:rowOff>
    </xdr:from>
    <xdr:to>
      <xdr:col>13</xdr:col>
      <xdr:colOff>276225</xdr:colOff>
      <xdr:row>2087</xdr:row>
      <xdr:rowOff>179716</xdr:rowOff>
    </xdr:to>
    <xdr:graphicFrame macro="">
      <xdr:nvGraphicFramePr>
        <xdr:cNvPr id="157" name="Chart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5</xdr:col>
      <xdr:colOff>260590</xdr:colOff>
      <xdr:row>2376</xdr:row>
      <xdr:rowOff>8985</xdr:rowOff>
    </xdr:from>
    <xdr:to>
      <xdr:col>13</xdr:col>
      <xdr:colOff>276225</xdr:colOff>
      <xdr:row>2393</xdr:row>
      <xdr:rowOff>179716</xdr:rowOff>
    </xdr:to>
    <xdr:graphicFrame macro="">
      <xdr:nvGraphicFramePr>
        <xdr:cNvPr id="159" name="Chart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5</xdr:col>
      <xdr:colOff>260590</xdr:colOff>
      <xdr:row>2396</xdr:row>
      <xdr:rowOff>8985</xdr:rowOff>
    </xdr:from>
    <xdr:to>
      <xdr:col>13</xdr:col>
      <xdr:colOff>276225</xdr:colOff>
      <xdr:row>2413</xdr:row>
      <xdr:rowOff>179716</xdr:rowOff>
    </xdr:to>
    <xdr:graphicFrame macro="">
      <xdr:nvGraphicFramePr>
        <xdr:cNvPr id="161" name="Chart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5</xdr:col>
      <xdr:colOff>260590</xdr:colOff>
      <xdr:row>2416</xdr:row>
      <xdr:rowOff>8985</xdr:rowOff>
    </xdr:from>
    <xdr:to>
      <xdr:col>13</xdr:col>
      <xdr:colOff>276225</xdr:colOff>
      <xdr:row>2433</xdr:row>
      <xdr:rowOff>179716</xdr:rowOff>
    </xdr:to>
    <xdr:graphicFrame macro="">
      <xdr:nvGraphicFramePr>
        <xdr:cNvPr id="162" name="Chart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5</xdr:col>
      <xdr:colOff>260590</xdr:colOff>
      <xdr:row>2436</xdr:row>
      <xdr:rowOff>8985</xdr:rowOff>
    </xdr:from>
    <xdr:to>
      <xdr:col>13</xdr:col>
      <xdr:colOff>276225</xdr:colOff>
      <xdr:row>2453</xdr:row>
      <xdr:rowOff>179716</xdr:rowOff>
    </xdr:to>
    <xdr:graphicFrame macro="">
      <xdr:nvGraphicFramePr>
        <xdr:cNvPr id="164" name="Chart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5</xdr:col>
      <xdr:colOff>260590</xdr:colOff>
      <xdr:row>2456</xdr:row>
      <xdr:rowOff>8985</xdr:rowOff>
    </xdr:from>
    <xdr:to>
      <xdr:col>13</xdr:col>
      <xdr:colOff>276225</xdr:colOff>
      <xdr:row>2473</xdr:row>
      <xdr:rowOff>179716</xdr:rowOff>
    </xdr:to>
    <xdr:graphicFrame macro="">
      <xdr:nvGraphicFramePr>
        <xdr:cNvPr id="166" name="Chart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5</xdr:col>
      <xdr:colOff>260590</xdr:colOff>
      <xdr:row>2476</xdr:row>
      <xdr:rowOff>8985</xdr:rowOff>
    </xdr:from>
    <xdr:to>
      <xdr:col>13</xdr:col>
      <xdr:colOff>276225</xdr:colOff>
      <xdr:row>2493</xdr:row>
      <xdr:rowOff>179716</xdr:rowOff>
    </xdr:to>
    <xdr:graphicFrame macro="">
      <xdr:nvGraphicFramePr>
        <xdr:cNvPr id="160" name="Chart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5</xdr:col>
      <xdr:colOff>260590</xdr:colOff>
      <xdr:row>2496</xdr:row>
      <xdr:rowOff>8985</xdr:rowOff>
    </xdr:from>
    <xdr:to>
      <xdr:col>13</xdr:col>
      <xdr:colOff>276225</xdr:colOff>
      <xdr:row>2513</xdr:row>
      <xdr:rowOff>179716</xdr:rowOff>
    </xdr:to>
    <xdr:graphicFrame macro="">
      <xdr:nvGraphicFramePr>
        <xdr:cNvPr id="163" name="Chart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5</xdr:col>
      <xdr:colOff>260590</xdr:colOff>
      <xdr:row>2516</xdr:row>
      <xdr:rowOff>8985</xdr:rowOff>
    </xdr:from>
    <xdr:to>
      <xdr:col>13</xdr:col>
      <xdr:colOff>276225</xdr:colOff>
      <xdr:row>2533</xdr:row>
      <xdr:rowOff>179716</xdr:rowOff>
    </xdr:to>
    <xdr:graphicFrame macro="">
      <xdr:nvGraphicFramePr>
        <xdr:cNvPr id="168" name="Chart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5</xdr:col>
      <xdr:colOff>260590</xdr:colOff>
      <xdr:row>2536</xdr:row>
      <xdr:rowOff>8985</xdr:rowOff>
    </xdr:from>
    <xdr:to>
      <xdr:col>13</xdr:col>
      <xdr:colOff>276225</xdr:colOff>
      <xdr:row>2553</xdr:row>
      <xdr:rowOff>179716</xdr:rowOff>
    </xdr:to>
    <xdr:graphicFrame macro="">
      <xdr:nvGraphicFramePr>
        <xdr:cNvPr id="169" name="Chart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5</xdr:col>
      <xdr:colOff>260590</xdr:colOff>
      <xdr:row>2556</xdr:row>
      <xdr:rowOff>8985</xdr:rowOff>
    </xdr:from>
    <xdr:to>
      <xdr:col>13</xdr:col>
      <xdr:colOff>276225</xdr:colOff>
      <xdr:row>2573</xdr:row>
      <xdr:rowOff>179716</xdr:rowOff>
    </xdr:to>
    <xdr:graphicFrame macro="">
      <xdr:nvGraphicFramePr>
        <xdr:cNvPr id="172" name="Chart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5</xdr:col>
      <xdr:colOff>260590</xdr:colOff>
      <xdr:row>2576</xdr:row>
      <xdr:rowOff>8985</xdr:rowOff>
    </xdr:from>
    <xdr:to>
      <xdr:col>13</xdr:col>
      <xdr:colOff>276225</xdr:colOff>
      <xdr:row>2593</xdr:row>
      <xdr:rowOff>179716</xdr:rowOff>
    </xdr:to>
    <xdr:graphicFrame macro="">
      <xdr:nvGraphicFramePr>
        <xdr:cNvPr id="173" name="Chart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5</xdr:col>
      <xdr:colOff>260590</xdr:colOff>
      <xdr:row>2596</xdr:row>
      <xdr:rowOff>8985</xdr:rowOff>
    </xdr:from>
    <xdr:to>
      <xdr:col>13</xdr:col>
      <xdr:colOff>276225</xdr:colOff>
      <xdr:row>2613</xdr:row>
      <xdr:rowOff>179716</xdr:rowOff>
    </xdr:to>
    <xdr:graphicFrame macro="">
      <xdr:nvGraphicFramePr>
        <xdr:cNvPr id="176" name="Chart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1</xdr:row>
      <xdr:rowOff>0</xdr:rowOff>
    </xdr:from>
    <xdr:to>
      <xdr:col>22</xdr:col>
      <xdr:colOff>9525</xdr:colOff>
      <xdr:row>38</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22</xdr:col>
      <xdr:colOff>9526</xdr:colOff>
      <xdr:row>38</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26</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9"/>
  <sheetViews>
    <sheetView topLeftCell="A157" workbookViewId="0">
      <selection activeCell="C179" sqref="C179"/>
    </sheetView>
  </sheetViews>
  <sheetFormatPr defaultRowHeight="15" x14ac:dyDescent="0.25"/>
  <cols>
    <col min="2" max="2" width="1.42578125" customWidth="1"/>
    <col min="3" max="3" width="47.42578125" customWidth="1"/>
    <col min="4" max="4" width="22.5703125" style="1" customWidth="1"/>
    <col min="5" max="5" width="29" style="1" customWidth="1"/>
    <col min="6" max="6" width="36.7109375" style="1" customWidth="1"/>
  </cols>
  <sheetData>
    <row r="2" spans="1:6" x14ac:dyDescent="0.25">
      <c r="B2" s="162" t="s">
        <v>0</v>
      </c>
      <c r="C2" s="162"/>
      <c r="D2" s="162"/>
      <c r="E2" s="162"/>
      <c r="F2" s="162"/>
    </row>
    <row r="3" spans="1:6" ht="15.75" thickBot="1" x14ac:dyDescent="0.3">
      <c r="C3" s="2" t="s">
        <v>1</v>
      </c>
      <c r="D3" s="3" t="s">
        <v>2</v>
      </c>
      <c r="E3" s="3" t="s">
        <v>3</v>
      </c>
      <c r="F3" s="3" t="s">
        <v>26</v>
      </c>
    </row>
    <row r="4" spans="1:6" x14ac:dyDescent="0.25">
      <c r="A4">
        <v>1</v>
      </c>
      <c r="C4" t="s">
        <v>4</v>
      </c>
      <c r="D4" s="12">
        <v>24</v>
      </c>
    </row>
    <row r="6" spans="1:6" x14ac:dyDescent="0.25">
      <c r="A6">
        <v>2</v>
      </c>
      <c r="C6" t="s">
        <v>111</v>
      </c>
      <c r="D6" s="12">
        <v>24.8</v>
      </c>
      <c r="E6" s="1" t="s">
        <v>115</v>
      </c>
      <c r="F6" s="1" t="s">
        <v>113</v>
      </c>
    </row>
    <row r="7" spans="1:6" x14ac:dyDescent="0.25">
      <c r="A7">
        <v>3</v>
      </c>
      <c r="C7" t="s">
        <v>112</v>
      </c>
      <c r="D7" s="12">
        <v>27.8</v>
      </c>
      <c r="E7" s="1" t="s">
        <v>115</v>
      </c>
      <c r="F7" s="1" t="s">
        <v>113</v>
      </c>
    </row>
    <row r="8" spans="1:6" x14ac:dyDescent="0.25">
      <c r="A8">
        <v>4</v>
      </c>
      <c r="C8" t="s">
        <v>120</v>
      </c>
      <c r="D8" s="12">
        <v>36.369999999999997</v>
      </c>
      <c r="E8" s="20" t="s">
        <v>115</v>
      </c>
      <c r="F8" s="20" t="s">
        <v>93</v>
      </c>
    </row>
    <row r="9" spans="1:6" x14ac:dyDescent="0.25">
      <c r="A9">
        <v>5</v>
      </c>
      <c r="C9" t="s">
        <v>5</v>
      </c>
      <c r="D9" s="12">
        <v>50.2</v>
      </c>
      <c r="E9" s="1" t="s">
        <v>80</v>
      </c>
      <c r="F9" s="1" t="s">
        <v>117</v>
      </c>
    </row>
    <row r="10" spans="1:6" x14ac:dyDescent="0.25">
      <c r="A10">
        <v>6</v>
      </c>
      <c r="C10" t="s">
        <v>114</v>
      </c>
      <c r="D10" s="12">
        <v>57.4</v>
      </c>
      <c r="E10" s="19" t="s">
        <v>80</v>
      </c>
      <c r="F10" s="1" t="s">
        <v>116</v>
      </c>
    </row>
    <row r="12" spans="1:6" x14ac:dyDescent="0.25">
      <c r="A12">
        <v>7</v>
      </c>
      <c r="C12" t="s">
        <v>41</v>
      </c>
      <c r="D12" s="12">
        <v>13.79</v>
      </c>
      <c r="E12" s="1" t="s">
        <v>7</v>
      </c>
    </row>
    <row r="13" spans="1:6" x14ac:dyDescent="0.25">
      <c r="A13">
        <v>8</v>
      </c>
      <c r="C13" t="s">
        <v>92</v>
      </c>
      <c r="D13" s="12">
        <v>18.079999999999998</v>
      </c>
      <c r="E13" s="18" t="s">
        <v>7</v>
      </c>
      <c r="F13" s="1" t="s">
        <v>93</v>
      </c>
    </row>
    <row r="14" spans="1:6" x14ac:dyDescent="0.25">
      <c r="A14">
        <v>9</v>
      </c>
      <c r="C14" t="s">
        <v>94</v>
      </c>
      <c r="D14" s="12">
        <v>18.2</v>
      </c>
      <c r="E14" s="18" t="s">
        <v>7</v>
      </c>
      <c r="F14" s="18" t="s">
        <v>93</v>
      </c>
    </row>
    <row r="15" spans="1:6" x14ac:dyDescent="0.25">
      <c r="A15">
        <v>10</v>
      </c>
      <c r="C15" t="s">
        <v>97</v>
      </c>
      <c r="D15" s="12">
        <v>22.87</v>
      </c>
      <c r="E15" s="18" t="s">
        <v>7</v>
      </c>
      <c r="F15" s="18" t="s">
        <v>93</v>
      </c>
    </row>
    <row r="16" spans="1:6" x14ac:dyDescent="0.25">
      <c r="A16">
        <v>11</v>
      </c>
      <c r="C16" t="s">
        <v>98</v>
      </c>
      <c r="D16" s="12">
        <v>22.04</v>
      </c>
      <c r="E16" s="18" t="s">
        <v>7</v>
      </c>
      <c r="F16" s="1" t="s">
        <v>99</v>
      </c>
    </row>
    <row r="17" spans="1:6" x14ac:dyDescent="0.25">
      <c r="A17" s="55">
        <v>12</v>
      </c>
      <c r="C17" t="s">
        <v>98</v>
      </c>
      <c r="D17" s="12">
        <v>22.17</v>
      </c>
      <c r="E17" s="54" t="s">
        <v>7</v>
      </c>
      <c r="F17" s="54" t="s">
        <v>252</v>
      </c>
    </row>
    <row r="19" spans="1:6" x14ac:dyDescent="0.25">
      <c r="A19">
        <v>13</v>
      </c>
      <c r="C19" t="s">
        <v>253</v>
      </c>
      <c r="D19" s="12">
        <v>39.72</v>
      </c>
      <c r="E19" s="1" t="s">
        <v>25</v>
      </c>
      <c r="F19" s="1" t="s">
        <v>27</v>
      </c>
    </row>
    <row r="20" spans="1:6" x14ac:dyDescent="0.25">
      <c r="A20">
        <v>14</v>
      </c>
      <c r="C20" t="s">
        <v>254</v>
      </c>
      <c r="D20" s="12">
        <v>27.26</v>
      </c>
      <c r="E20" s="1" t="s">
        <v>72</v>
      </c>
      <c r="F20" s="1" t="s">
        <v>28</v>
      </c>
    </row>
    <row r="21" spans="1:6" x14ac:dyDescent="0.25">
      <c r="A21">
        <v>15</v>
      </c>
      <c r="C21" t="s">
        <v>255</v>
      </c>
      <c r="D21" s="12">
        <v>30.9</v>
      </c>
      <c r="E21" s="1" t="s">
        <v>72</v>
      </c>
      <c r="F21" s="1" t="s">
        <v>40</v>
      </c>
    </row>
    <row r="22" spans="1:6" x14ac:dyDescent="0.25">
      <c r="A22">
        <v>16</v>
      </c>
      <c r="C22" t="s">
        <v>622</v>
      </c>
      <c r="D22" s="12">
        <v>31.83</v>
      </c>
      <c r="E22" s="1" t="s">
        <v>72</v>
      </c>
      <c r="F22" s="1" t="s">
        <v>73</v>
      </c>
    </row>
    <row r="23" spans="1:6" x14ac:dyDescent="0.25">
      <c r="A23">
        <v>17</v>
      </c>
      <c r="C23" t="s">
        <v>74</v>
      </c>
      <c r="D23" s="12">
        <v>44.49</v>
      </c>
      <c r="E23" s="1" t="s">
        <v>25</v>
      </c>
      <c r="F23" s="1" t="s">
        <v>75</v>
      </c>
    </row>
    <row r="24" spans="1:6" x14ac:dyDescent="0.25">
      <c r="A24">
        <v>18</v>
      </c>
      <c r="C24" t="s">
        <v>79</v>
      </c>
      <c r="D24" s="12">
        <v>42.8</v>
      </c>
      <c r="E24" s="1" t="s">
        <v>80</v>
      </c>
      <c r="F24" s="1" t="s">
        <v>81</v>
      </c>
    </row>
    <row r="25" spans="1:6" x14ac:dyDescent="0.25">
      <c r="A25">
        <v>19</v>
      </c>
      <c r="C25" t="s">
        <v>234</v>
      </c>
      <c r="D25" s="12">
        <v>66.87</v>
      </c>
      <c r="E25" s="51" t="s">
        <v>232</v>
      </c>
      <c r="F25" s="51" t="s">
        <v>233</v>
      </c>
    </row>
    <row r="26" spans="1:6" x14ac:dyDescent="0.25">
      <c r="A26">
        <v>20</v>
      </c>
      <c r="C26" t="s">
        <v>235</v>
      </c>
      <c r="D26" s="12">
        <v>39.03</v>
      </c>
      <c r="E26" s="52" t="s">
        <v>72</v>
      </c>
      <c r="F26" s="52"/>
    </row>
    <row r="27" spans="1:6" x14ac:dyDescent="0.25">
      <c r="A27">
        <v>21</v>
      </c>
      <c r="C27" t="s">
        <v>236</v>
      </c>
      <c r="D27" s="12">
        <v>49.83</v>
      </c>
      <c r="E27" s="52" t="s">
        <v>80</v>
      </c>
      <c r="F27" s="52" t="s">
        <v>81</v>
      </c>
    </row>
    <row r="28" spans="1:6" x14ac:dyDescent="0.25">
      <c r="A28">
        <v>22</v>
      </c>
      <c r="C28" t="s">
        <v>235</v>
      </c>
      <c r="D28" s="12">
        <v>51.7</v>
      </c>
      <c r="E28" s="51" t="s">
        <v>25</v>
      </c>
      <c r="F28" s="51" t="s">
        <v>237</v>
      </c>
    </row>
    <row r="29" spans="1:6" x14ac:dyDescent="0.25">
      <c r="A29">
        <v>23</v>
      </c>
      <c r="C29" t="s">
        <v>250</v>
      </c>
      <c r="D29" s="12">
        <v>47.26</v>
      </c>
      <c r="E29" s="53" t="s">
        <v>72</v>
      </c>
      <c r="F29" s="53" t="s">
        <v>249</v>
      </c>
    </row>
    <row r="30" spans="1:6" x14ac:dyDescent="0.25">
      <c r="A30">
        <v>24</v>
      </c>
      <c r="C30" t="s">
        <v>234</v>
      </c>
      <c r="D30" s="12">
        <v>66.31</v>
      </c>
      <c r="E30" s="53" t="s">
        <v>232</v>
      </c>
      <c r="F30" s="53" t="s">
        <v>251</v>
      </c>
    </row>
    <row r="31" spans="1:6" x14ac:dyDescent="0.25">
      <c r="D31" s="12"/>
      <c r="E31" s="53"/>
      <c r="F31" s="53"/>
    </row>
    <row r="32" spans="1:6" x14ac:dyDescent="0.25">
      <c r="A32">
        <v>25</v>
      </c>
      <c r="C32" t="s">
        <v>271</v>
      </c>
      <c r="D32" s="12">
        <v>15.24</v>
      </c>
      <c r="E32" s="51" t="s">
        <v>72</v>
      </c>
      <c r="F32" s="51" t="s">
        <v>252</v>
      </c>
    </row>
    <row r="33" spans="1:6" x14ac:dyDescent="0.25">
      <c r="A33">
        <v>26</v>
      </c>
      <c r="C33" t="s">
        <v>299</v>
      </c>
      <c r="D33" s="12">
        <v>40.880000000000003</v>
      </c>
      <c r="E33" s="51" t="s">
        <v>72</v>
      </c>
      <c r="F33" s="51" t="s">
        <v>252</v>
      </c>
    </row>
    <row r="34" spans="1:6" x14ac:dyDescent="0.25">
      <c r="A34">
        <v>27</v>
      </c>
      <c r="C34" t="s">
        <v>330</v>
      </c>
      <c r="D34" s="12">
        <v>52.17</v>
      </c>
      <c r="E34" s="1" t="s">
        <v>303</v>
      </c>
      <c r="F34" s="1" t="s">
        <v>252</v>
      </c>
    </row>
    <row r="35" spans="1:6" x14ac:dyDescent="0.25">
      <c r="D35" s="12"/>
      <c r="E35" s="71"/>
      <c r="F35" s="71"/>
    </row>
    <row r="36" spans="1:6" x14ac:dyDescent="0.25">
      <c r="A36">
        <v>28</v>
      </c>
      <c r="C36" t="s">
        <v>373</v>
      </c>
      <c r="D36" s="12">
        <v>39.880000000000003</v>
      </c>
      <c r="E36" s="71" t="s">
        <v>72</v>
      </c>
      <c r="F36" s="71" t="s">
        <v>252</v>
      </c>
    </row>
    <row r="37" spans="1:6" x14ac:dyDescent="0.25">
      <c r="A37">
        <v>29</v>
      </c>
      <c r="C37" t="s">
        <v>373</v>
      </c>
      <c r="D37" s="12">
        <v>54.83</v>
      </c>
      <c r="E37" s="71" t="s">
        <v>374</v>
      </c>
      <c r="F37" s="71" t="s">
        <v>252</v>
      </c>
    </row>
    <row r="38" spans="1:6" x14ac:dyDescent="0.25">
      <c r="A38">
        <v>30</v>
      </c>
      <c r="C38" t="s">
        <v>373</v>
      </c>
      <c r="D38" s="12">
        <v>58.9</v>
      </c>
      <c r="E38" s="61" t="s">
        <v>375</v>
      </c>
      <c r="F38" s="61" t="s">
        <v>252</v>
      </c>
    </row>
    <row r="39" spans="1:6" x14ac:dyDescent="0.25">
      <c r="D39" s="12"/>
      <c r="E39" s="61"/>
      <c r="F39" s="61"/>
    </row>
    <row r="40" spans="1:6" x14ac:dyDescent="0.25">
      <c r="A40">
        <v>31</v>
      </c>
      <c r="C40" t="s">
        <v>384</v>
      </c>
      <c r="D40" s="12">
        <v>60.94</v>
      </c>
      <c r="E40" s="73" t="s">
        <v>72</v>
      </c>
      <c r="F40" s="73" t="s">
        <v>386</v>
      </c>
    </row>
    <row r="41" spans="1:6" x14ac:dyDescent="0.25">
      <c r="A41">
        <v>32</v>
      </c>
      <c r="C41" t="s">
        <v>384</v>
      </c>
      <c r="D41" s="12">
        <v>83.41</v>
      </c>
      <c r="E41" s="73" t="s">
        <v>385</v>
      </c>
      <c r="F41" s="73" t="s">
        <v>387</v>
      </c>
    </row>
    <row r="42" spans="1:6" x14ac:dyDescent="0.25">
      <c r="D42" s="12"/>
      <c r="E42" s="74"/>
      <c r="F42" s="74"/>
    </row>
    <row r="43" spans="1:6" x14ac:dyDescent="0.25">
      <c r="A43">
        <v>33</v>
      </c>
      <c r="C43" t="s">
        <v>393</v>
      </c>
      <c r="D43" s="12">
        <v>95.16</v>
      </c>
      <c r="E43" s="74" t="s">
        <v>72</v>
      </c>
      <c r="F43" s="74" t="s">
        <v>252</v>
      </c>
    </row>
    <row r="44" spans="1:6" x14ac:dyDescent="0.25">
      <c r="A44">
        <v>34</v>
      </c>
      <c r="C44" t="s">
        <v>393</v>
      </c>
      <c r="D44" s="12">
        <v>136.94</v>
      </c>
      <c r="E44" s="74" t="s">
        <v>394</v>
      </c>
      <c r="F44" s="74" t="s">
        <v>395</v>
      </c>
    </row>
    <row r="46" spans="1:6" x14ac:dyDescent="0.25">
      <c r="A46">
        <v>35</v>
      </c>
      <c r="C46" t="s">
        <v>626</v>
      </c>
      <c r="D46" s="12">
        <v>47.75</v>
      </c>
      <c r="E46" s="117" t="s">
        <v>628</v>
      </c>
      <c r="F46" s="117" t="s">
        <v>630</v>
      </c>
    </row>
    <row r="47" spans="1:6" x14ac:dyDescent="0.25">
      <c r="A47">
        <v>36</v>
      </c>
      <c r="C47" t="s">
        <v>626</v>
      </c>
      <c r="D47" s="12">
        <v>73.31</v>
      </c>
      <c r="E47" s="117" t="s">
        <v>629</v>
      </c>
      <c r="F47" s="117" t="s">
        <v>630</v>
      </c>
    </row>
    <row r="48" spans="1:6" x14ac:dyDescent="0.25">
      <c r="D48" s="12"/>
      <c r="E48" s="117"/>
      <c r="F48" s="117"/>
    </row>
    <row r="49" spans="1:6" x14ac:dyDescent="0.25">
      <c r="A49">
        <v>37</v>
      </c>
      <c r="C49" t="s">
        <v>656</v>
      </c>
      <c r="D49" s="12">
        <v>80.599999999999994</v>
      </c>
      <c r="E49" s="125" t="s">
        <v>658</v>
      </c>
      <c r="F49" s="125" t="s">
        <v>657</v>
      </c>
    </row>
    <row r="50" spans="1:6" x14ac:dyDescent="0.25">
      <c r="A50">
        <v>38</v>
      </c>
      <c r="C50" t="s">
        <v>659</v>
      </c>
      <c r="D50" s="12">
        <v>105.83</v>
      </c>
      <c r="E50" s="125" t="s">
        <v>629</v>
      </c>
      <c r="F50" s="125" t="s">
        <v>252</v>
      </c>
    </row>
    <row r="51" spans="1:6" x14ac:dyDescent="0.25">
      <c r="A51">
        <v>39</v>
      </c>
      <c r="C51" t="s">
        <v>656</v>
      </c>
      <c r="D51" s="12">
        <v>75.900000000000006</v>
      </c>
      <c r="E51" s="144" t="s">
        <v>72</v>
      </c>
      <c r="F51" s="144" t="s">
        <v>764</v>
      </c>
    </row>
    <row r="52" spans="1:6" x14ac:dyDescent="0.25">
      <c r="A52">
        <v>40</v>
      </c>
      <c r="C52" t="s">
        <v>659</v>
      </c>
      <c r="D52" s="12">
        <v>101.29</v>
      </c>
      <c r="E52" s="144" t="s">
        <v>629</v>
      </c>
      <c r="F52" s="144" t="s">
        <v>764</v>
      </c>
    </row>
    <row r="53" spans="1:6" x14ac:dyDescent="0.25">
      <c r="D53" s="12"/>
      <c r="E53" s="142"/>
      <c r="F53" s="142"/>
    </row>
    <row r="54" spans="1:6" x14ac:dyDescent="0.25">
      <c r="A54">
        <v>41</v>
      </c>
      <c r="C54" t="s">
        <v>750</v>
      </c>
      <c r="D54" s="12">
        <v>53.33</v>
      </c>
      <c r="E54" s="1" t="s">
        <v>72</v>
      </c>
      <c r="F54" s="142" t="s">
        <v>751</v>
      </c>
    </row>
    <row r="55" spans="1:6" x14ac:dyDescent="0.25">
      <c r="A55">
        <v>42</v>
      </c>
      <c r="C55" t="s">
        <v>749</v>
      </c>
      <c r="D55" s="12">
        <v>78.88</v>
      </c>
      <c r="E55" s="142" t="s">
        <v>629</v>
      </c>
      <c r="F55" s="142" t="s">
        <v>751</v>
      </c>
    </row>
    <row r="56" spans="1:6" x14ac:dyDescent="0.25">
      <c r="E56" s="143"/>
      <c r="F56" s="143"/>
    </row>
    <row r="57" spans="1:6" x14ac:dyDescent="0.25">
      <c r="A57">
        <v>43</v>
      </c>
      <c r="C57" t="s">
        <v>758</v>
      </c>
      <c r="D57" s="12">
        <v>59.1</v>
      </c>
      <c r="E57" s="1" t="s">
        <v>72</v>
      </c>
      <c r="F57" s="143" t="s">
        <v>759</v>
      </c>
    </row>
    <row r="58" spans="1:6" x14ac:dyDescent="0.25">
      <c r="A58">
        <v>44</v>
      </c>
      <c r="C58" t="s">
        <v>757</v>
      </c>
      <c r="D58" s="12">
        <v>84.48</v>
      </c>
      <c r="E58" s="143" t="s">
        <v>629</v>
      </c>
      <c r="F58" s="143" t="s">
        <v>759</v>
      </c>
    </row>
    <row r="59" spans="1:6" x14ac:dyDescent="0.25">
      <c r="D59" s="12"/>
      <c r="E59" s="144"/>
      <c r="F59" s="144"/>
    </row>
    <row r="60" spans="1:6" x14ac:dyDescent="0.25">
      <c r="A60">
        <v>45</v>
      </c>
      <c r="C60" t="s">
        <v>786</v>
      </c>
      <c r="D60" s="12">
        <v>41.97</v>
      </c>
      <c r="E60" s="151" t="s">
        <v>72</v>
      </c>
      <c r="F60" s="151" t="s">
        <v>785</v>
      </c>
    </row>
    <row r="61" spans="1:6" x14ac:dyDescent="0.25">
      <c r="A61">
        <v>46</v>
      </c>
      <c r="C61" t="s">
        <v>786</v>
      </c>
      <c r="D61" s="12">
        <v>58.15</v>
      </c>
      <c r="E61" s="151" t="s">
        <v>787</v>
      </c>
      <c r="F61" s="151" t="s">
        <v>785</v>
      </c>
    </row>
    <row r="62" spans="1:6" x14ac:dyDescent="0.25">
      <c r="D62" s="12"/>
      <c r="E62" s="144"/>
      <c r="F62" s="144"/>
    </row>
    <row r="63" spans="1:6" x14ac:dyDescent="0.25">
      <c r="D63" s="12"/>
      <c r="E63" s="144"/>
      <c r="F63" s="144"/>
    </row>
    <row r="64" spans="1:6" x14ac:dyDescent="0.25">
      <c r="E64" s="61"/>
      <c r="F64" s="61"/>
    </row>
    <row r="65" spans="1:6" x14ac:dyDescent="0.25">
      <c r="B65" s="162" t="s">
        <v>6</v>
      </c>
      <c r="C65" s="162"/>
      <c r="D65" s="162"/>
      <c r="E65" s="162"/>
      <c r="F65" s="162"/>
    </row>
    <row r="66" spans="1:6" ht="15.75" thickBot="1" x14ac:dyDescent="0.3">
      <c r="C66" s="2" t="s">
        <v>1</v>
      </c>
      <c r="D66" s="3" t="s">
        <v>2</v>
      </c>
      <c r="E66" s="3" t="s">
        <v>9</v>
      </c>
      <c r="F66" s="3"/>
    </row>
    <row r="67" spans="1:6" x14ac:dyDescent="0.25">
      <c r="A67" t="s">
        <v>8</v>
      </c>
    </row>
    <row r="68" spans="1:6" x14ac:dyDescent="0.25">
      <c r="C68" s="133" t="s">
        <v>695</v>
      </c>
      <c r="D68" s="131"/>
      <c r="E68" s="131"/>
      <c r="F68" s="131"/>
    </row>
    <row r="69" spans="1:6" x14ac:dyDescent="0.25">
      <c r="A69">
        <v>1</v>
      </c>
      <c r="C69" t="s">
        <v>14</v>
      </c>
      <c r="D69" s="12">
        <v>3.47</v>
      </c>
      <c r="E69" s="1" t="s">
        <v>15</v>
      </c>
    </row>
    <row r="70" spans="1:6" x14ac:dyDescent="0.25">
      <c r="A70">
        <v>2</v>
      </c>
      <c r="C70" t="s">
        <v>16</v>
      </c>
      <c r="D70" s="12">
        <v>1.8</v>
      </c>
      <c r="E70" s="1" t="s">
        <v>23</v>
      </c>
    </row>
    <row r="71" spans="1:6" x14ac:dyDescent="0.25">
      <c r="A71">
        <v>3</v>
      </c>
      <c r="C71" t="s">
        <v>100</v>
      </c>
      <c r="D71" s="12">
        <v>3.49</v>
      </c>
      <c r="E71" s="1" t="s">
        <v>123</v>
      </c>
      <c r="F71" s="1" t="s">
        <v>124</v>
      </c>
    </row>
    <row r="72" spans="1:6" x14ac:dyDescent="0.25">
      <c r="A72">
        <v>4</v>
      </c>
      <c r="C72" t="s">
        <v>101</v>
      </c>
      <c r="D72" s="12">
        <v>3.49</v>
      </c>
      <c r="E72" s="1" t="s">
        <v>105</v>
      </c>
    </row>
    <row r="73" spans="1:6" x14ac:dyDescent="0.25">
      <c r="A73">
        <v>5</v>
      </c>
      <c r="C73" t="s">
        <v>121</v>
      </c>
      <c r="D73" s="12">
        <v>1.84</v>
      </c>
      <c r="E73" s="1" t="s">
        <v>122</v>
      </c>
    </row>
    <row r="74" spans="1:6" x14ac:dyDescent="0.25">
      <c r="A74">
        <v>6</v>
      </c>
      <c r="C74" t="s">
        <v>160</v>
      </c>
      <c r="D74" s="12">
        <v>5.0999999999999996</v>
      </c>
      <c r="E74" s="31" t="s">
        <v>161</v>
      </c>
      <c r="F74" s="31" t="s">
        <v>162</v>
      </c>
    </row>
    <row r="75" spans="1:6" x14ac:dyDescent="0.25">
      <c r="A75">
        <v>7</v>
      </c>
      <c r="C75" t="s">
        <v>163</v>
      </c>
      <c r="D75" s="12">
        <v>5.0999999999999996</v>
      </c>
      <c r="E75" s="31" t="s">
        <v>164</v>
      </c>
      <c r="F75" s="31" t="s">
        <v>162</v>
      </c>
    </row>
    <row r="76" spans="1:6" x14ac:dyDescent="0.25">
      <c r="A76">
        <v>8</v>
      </c>
      <c r="C76" t="s">
        <v>289</v>
      </c>
      <c r="D76" s="12">
        <v>5.21</v>
      </c>
      <c r="E76" s="58" t="s">
        <v>123</v>
      </c>
      <c r="F76" s="58" t="s">
        <v>124</v>
      </c>
    </row>
    <row r="77" spans="1:6" x14ac:dyDescent="0.25">
      <c r="C77" s="163" t="s">
        <v>288</v>
      </c>
      <c r="D77" s="163"/>
      <c r="E77" s="163"/>
      <c r="F77" s="163"/>
    </row>
    <row r="78" spans="1:6" x14ac:dyDescent="0.25">
      <c r="C78" s="163" t="s">
        <v>432</v>
      </c>
      <c r="D78" s="163"/>
      <c r="E78" s="163"/>
      <c r="F78" s="163"/>
    </row>
    <row r="79" spans="1:6" x14ac:dyDescent="0.25">
      <c r="D79" s="12"/>
      <c r="E79" s="131"/>
      <c r="F79" s="131"/>
    </row>
    <row r="80" spans="1:6" x14ac:dyDescent="0.25">
      <c r="C80" s="133" t="s">
        <v>696</v>
      </c>
      <c r="D80" s="12"/>
      <c r="E80" s="131"/>
      <c r="F80" s="131"/>
    </row>
    <row r="81" spans="1:6" x14ac:dyDescent="0.25">
      <c r="A81">
        <v>1</v>
      </c>
      <c r="C81" t="s">
        <v>353</v>
      </c>
      <c r="D81" s="12">
        <v>5.48</v>
      </c>
      <c r="E81" s="58" t="s">
        <v>354</v>
      </c>
      <c r="F81" s="58" t="s">
        <v>355</v>
      </c>
    </row>
    <row r="82" spans="1:6" x14ac:dyDescent="0.25">
      <c r="A82">
        <v>2</v>
      </c>
      <c r="C82" t="s">
        <v>423</v>
      </c>
      <c r="D82" s="12">
        <v>3.52</v>
      </c>
      <c r="E82" s="79" t="s">
        <v>424</v>
      </c>
      <c r="F82" s="79" t="s">
        <v>355</v>
      </c>
    </row>
    <row r="83" spans="1:6" x14ac:dyDescent="0.25">
      <c r="A83">
        <v>3</v>
      </c>
      <c r="C83" t="s">
        <v>360</v>
      </c>
      <c r="D83" s="12">
        <v>1.36</v>
      </c>
      <c r="E83" s="131" t="s">
        <v>359</v>
      </c>
      <c r="F83" s="131" t="s">
        <v>694</v>
      </c>
    </row>
    <row r="84" spans="1:6" x14ac:dyDescent="0.25">
      <c r="A84">
        <v>4</v>
      </c>
      <c r="C84" t="s">
        <v>561</v>
      </c>
      <c r="D84" s="12">
        <v>3.36</v>
      </c>
      <c r="E84" s="79" t="s">
        <v>424</v>
      </c>
      <c r="F84" s="79" t="s">
        <v>355</v>
      </c>
    </row>
    <row r="85" spans="1:6" x14ac:dyDescent="0.25">
      <c r="A85">
        <v>5</v>
      </c>
      <c r="C85" t="s">
        <v>562</v>
      </c>
      <c r="D85" s="12">
        <v>0.34</v>
      </c>
      <c r="E85" s="105" t="s">
        <v>563</v>
      </c>
      <c r="F85" s="131"/>
    </row>
    <row r="86" spans="1:6" x14ac:dyDescent="0.25">
      <c r="A86">
        <v>6</v>
      </c>
      <c r="C86" t="s">
        <v>665</v>
      </c>
      <c r="D86" s="12">
        <v>3.33</v>
      </c>
      <c r="E86" s="126" t="s">
        <v>664</v>
      </c>
      <c r="F86" s="126" t="s">
        <v>671</v>
      </c>
    </row>
    <row r="87" spans="1:6" x14ac:dyDescent="0.25">
      <c r="A87">
        <v>7</v>
      </c>
      <c r="C87" t="s">
        <v>666</v>
      </c>
      <c r="D87" s="12">
        <v>0.89</v>
      </c>
      <c r="E87" s="131" t="s">
        <v>563</v>
      </c>
      <c r="F87" s="131" t="s">
        <v>667</v>
      </c>
    </row>
    <row r="88" spans="1:6" x14ac:dyDescent="0.25">
      <c r="A88">
        <v>8</v>
      </c>
      <c r="C88" t="s">
        <v>668</v>
      </c>
      <c r="D88" s="12">
        <v>0.32</v>
      </c>
      <c r="E88" s="131" t="s">
        <v>563</v>
      </c>
      <c r="F88" s="131" t="s">
        <v>667</v>
      </c>
    </row>
    <row r="89" spans="1:6" x14ac:dyDescent="0.25">
      <c r="A89">
        <v>9</v>
      </c>
      <c r="C89" t="s">
        <v>669</v>
      </c>
      <c r="D89" s="12">
        <v>6.38</v>
      </c>
      <c r="E89" s="126" t="s">
        <v>670</v>
      </c>
      <c r="F89" s="126" t="s">
        <v>671</v>
      </c>
    </row>
    <row r="90" spans="1:6" x14ac:dyDescent="0.25">
      <c r="A90">
        <v>10</v>
      </c>
      <c r="C90" t="s">
        <v>819</v>
      </c>
      <c r="D90" s="12">
        <v>3.3</v>
      </c>
      <c r="E90" s="1" t="s">
        <v>424</v>
      </c>
      <c r="F90" s="1" t="s">
        <v>820</v>
      </c>
    </row>
    <row r="91" spans="1:6" x14ac:dyDescent="0.25">
      <c r="A91">
        <v>11</v>
      </c>
      <c r="C91" t="s">
        <v>821</v>
      </c>
      <c r="D91" s="12">
        <v>3.64</v>
      </c>
      <c r="E91" s="1" t="s">
        <v>822</v>
      </c>
      <c r="F91" s="1" t="s">
        <v>820</v>
      </c>
    </row>
    <row r="92" spans="1:6" x14ac:dyDescent="0.25">
      <c r="D92" s="12"/>
    </row>
    <row r="95" spans="1:6" x14ac:dyDescent="0.25">
      <c r="A95" t="s">
        <v>10</v>
      </c>
    </row>
    <row r="96" spans="1:6" x14ac:dyDescent="0.25">
      <c r="C96" s="133" t="s">
        <v>697</v>
      </c>
      <c r="D96" s="131"/>
      <c r="E96" s="131"/>
      <c r="F96" s="131"/>
    </row>
    <row r="97" spans="1:6" x14ac:dyDescent="0.25">
      <c r="A97">
        <v>1</v>
      </c>
      <c r="C97" t="s">
        <v>12</v>
      </c>
      <c r="D97" s="12">
        <v>4.29</v>
      </c>
    </row>
    <row r="98" spans="1:6" x14ac:dyDescent="0.25">
      <c r="A98">
        <v>2</v>
      </c>
      <c r="C98" t="s">
        <v>13</v>
      </c>
      <c r="D98" s="12">
        <v>4.41</v>
      </c>
    </row>
    <row r="99" spans="1:6" x14ac:dyDescent="0.25">
      <c r="A99">
        <v>3</v>
      </c>
      <c r="C99" t="s">
        <v>468</v>
      </c>
      <c r="D99" s="12">
        <v>6.09</v>
      </c>
      <c r="E99" s="83" t="s">
        <v>467</v>
      </c>
      <c r="F99" s="131"/>
    </row>
    <row r="100" spans="1:6" x14ac:dyDescent="0.25">
      <c r="A100">
        <v>4</v>
      </c>
      <c r="C100" t="s">
        <v>257</v>
      </c>
      <c r="D100" s="12">
        <v>5.86</v>
      </c>
      <c r="E100" s="56" t="s">
        <v>258</v>
      </c>
      <c r="F100" s="131"/>
    </row>
    <row r="101" spans="1:6" x14ac:dyDescent="0.25">
      <c r="A101">
        <v>5</v>
      </c>
      <c r="C101" t="s">
        <v>465</v>
      </c>
      <c r="D101" s="12">
        <v>6.1</v>
      </c>
      <c r="E101" s="83" t="s">
        <v>258</v>
      </c>
      <c r="F101" s="83"/>
    </row>
    <row r="102" spans="1:6" x14ac:dyDescent="0.25">
      <c r="A102">
        <v>6</v>
      </c>
      <c r="C102" t="s">
        <v>466</v>
      </c>
      <c r="D102" s="12">
        <v>6.06</v>
      </c>
      <c r="E102" s="83" t="s">
        <v>388</v>
      </c>
      <c r="F102" s="131"/>
    </row>
    <row r="103" spans="1:6" x14ac:dyDescent="0.25">
      <c r="A103">
        <v>7</v>
      </c>
      <c r="C103" t="s">
        <v>611</v>
      </c>
      <c r="D103" s="12">
        <v>5.68</v>
      </c>
      <c r="E103" s="91" t="s">
        <v>258</v>
      </c>
      <c r="F103" s="131"/>
    </row>
    <row r="104" spans="1:6" x14ac:dyDescent="0.25">
      <c r="A104">
        <v>8</v>
      </c>
      <c r="C104" t="s">
        <v>256</v>
      </c>
      <c r="D104" s="12">
        <v>5.98</v>
      </c>
      <c r="E104" s="131"/>
      <c r="F104" s="131"/>
    </row>
    <row r="105" spans="1:6" x14ac:dyDescent="0.25">
      <c r="A105">
        <v>9</v>
      </c>
      <c r="C105" t="s">
        <v>119</v>
      </c>
      <c r="D105" s="12">
        <v>8.57</v>
      </c>
      <c r="E105" s="20" t="s">
        <v>118</v>
      </c>
    </row>
    <row r="106" spans="1:6" x14ac:dyDescent="0.25">
      <c r="A106">
        <v>10</v>
      </c>
      <c r="C106" t="s">
        <v>612</v>
      </c>
      <c r="D106" s="12">
        <v>7.15</v>
      </c>
      <c r="E106" s="112" t="s">
        <v>388</v>
      </c>
      <c r="F106" s="112"/>
    </row>
    <row r="107" spans="1:6" x14ac:dyDescent="0.25">
      <c r="A107">
        <v>11</v>
      </c>
      <c r="C107" t="s">
        <v>610</v>
      </c>
      <c r="D107" s="12">
        <v>6.87</v>
      </c>
      <c r="E107" s="112" t="s">
        <v>388</v>
      </c>
    </row>
    <row r="108" spans="1:6" x14ac:dyDescent="0.25">
      <c r="A108">
        <v>12</v>
      </c>
      <c r="C108" t="s">
        <v>300</v>
      </c>
      <c r="D108" s="12">
        <v>8.76</v>
      </c>
    </row>
    <row r="109" spans="1:6" x14ac:dyDescent="0.25">
      <c r="A109">
        <v>13</v>
      </c>
      <c r="C109" t="s">
        <v>59</v>
      </c>
      <c r="D109" s="12">
        <v>10.71</v>
      </c>
      <c r="E109" s="1" t="s">
        <v>60</v>
      </c>
      <c r="F109" s="20"/>
    </row>
    <row r="110" spans="1:6" x14ac:dyDescent="0.25">
      <c r="A110">
        <v>14</v>
      </c>
      <c r="C110" t="s">
        <v>380</v>
      </c>
      <c r="D110" s="12">
        <v>14.7</v>
      </c>
      <c r="E110" s="71" t="s">
        <v>376</v>
      </c>
      <c r="F110" s="71" t="s">
        <v>377</v>
      </c>
    </row>
    <row r="111" spans="1:6" x14ac:dyDescent="0.25">
      <c r="A111">
        <v>15</v>
      </c>
      <c r="C111" t="s">
        <v>24</v>
      </c>
      <c r="D111" s="12">
        <v>12.46</v>
      </c>
      <c r="E111" s="5"/>
      <c r="F111" s="56"/>
    </row>
    <row r="112" spans="1:6" x14ac:dyDescent="0.25">
      <c r="A112">
        <v>16</v>
      </c>
      <c r="C112" t="s">
        <v>177</v>
      </c>
      <c r="D112" s="12">
        <v>18.899999999999999</v>
      </c>
      <c r="E112" s="34"/>
      <c r="F112" s="34" t="s">
        <v>381</v>
      </c>
    </row>
    <row r="113" spans="1:6" x14ac:dyDescent="0.25">
      <c r="A113">
        <v>17</v>
      </c>
      <c r="C113" t="s">
        <v>177</v>
      </c>
      <c r="D113" s="12">
        <v>19.12</v>
      </c>
      <c r="E113" s="119" t="s">
        <v>388</v>
      </c>
      <c r="F113" s="119" t="s">
        <v>635</v>
      </c>
    </row>
    <row r="114" spans="1:6" x14ac:dyDescent="0.25">
      <c r="A114">
        <v>18</v>
      </c>
      <c r="C114" t="s">
        <v>636</v>
      </c>
      <c r="D114" s="12">
        <v>23.38</v>
      </c>
      <c r="E114" s="119" t="s">
        <v>388</v>
      </c>
      <c r="F114" s="119" t="s">
        <v>637</v>
      </c>
    </row>
    <row r="115" spans="1:6" x14ac:dyDescent="0.25">
      <c r="A115">
        <v>19</v>
      </c>
      <c r="C115" t="s">
        <v>385</v>
      </c>
      <c r="D115" s="12">
        <v>22.47</v>
      </c>
      <c r="E115" s="71" t="s">
        <v>388</v>
      </c>
      <c r="F115" s="71" t="s">
        <v>389</v>
      </c>
    </row>
    <row r="118" spans="1:6" x14ac:dyDescent="0.25">
      <c r="C118" s="133" t="s">
        <v>698</v>
      </c>
      <c r="F118" s="83"/>
    </row>
    <row r="119" spans="1:6" x14ac:dyDescent="0.25">
      <c r="A119">
        <v>1</v>
      </c>
      <c r="C119" t="s">
        <v>651</v>
      </c>
      <c r="D119" s="12">
        <v>12.41</v>
      </c>
      <c r="E119" s="121" t="s">
        <v>376</v>
      </c>
      <c r="F119" s="121" t="s">
        <v>643</v>
      </c>
    </row>
    <row r="120" spans="1:6" x14ac:dyDescent="0.25">
      <c r="A120">
        <v>2</v>
      </c>
      <c r="C120" t="s">
        <v>641</v>
      </c>
      <c r="D120" s="12">
        <v>17.45</v>
      </c>
      <c r="E120" s="121" t="s">
        <v>642</v>
      </c>
      <c r="F120" s="121" t="s">
        <v>643</v>
      </c>
    </row>
    <row r="121" spans="1:6" x14ac:dyDescent="0.25">
      <c r="A121">
        <v>3</v>
      </c>
      <c r="C121" t="s">
        <v>528</v>
      </c>
      <c r="D121" s="12">
        <v>25.5</v>
      </c>
      <c r="E121" s="92" t="s">
        <v>376</v>
      </c>
      <c r="F121" s="92" t="s">
        <v>511</v>
      </c>
    </row>
    <row r="122" spans="1:6" x14ac:dyDescent="0.25">
      <c r="A122">
        <v>4</v>
      </c>
      <c r="C122" t="s">
        <v>615</v>
      </c>
      <c r="D122" s="12">
        <v>24.8</v>
      </c>
      <c r="E122" s="112" t="s">
        <v>613</v>
      </c>
      <c r="F122" s="112" t="s">
        <v>614</v>
      </c>
    </row>
    <row r="125" spans="1:6" x14ac:dyDescent="0.25">
      <c r="C125" s="133" t="s">
        <v>699</v>
      </c>
    </row>
    <row r="126" spans="1:6" x14ac:dyDescent="0.25">
      <c r="A126">
        <v>1</v>
      </c>
      <c r="C126" t="s">
        <v>394</v>
      </c>
      <c r="D126" s="12">
        <v>41.78</v>
      </c>
      <c r="E126" s="71" t="s">
        <v>388</v>
      </c>
      <c r="F126" s="71" t="s">
        <v>389</v>
      </c>
    </row>
    <row r="128" spans="1:6" x14ac:dyDescent="0.25">
      <c r="D128" s="12"/>
      <c r="E128" s="121"/>
      <c r="F128" s="121"/>
    </row>
    <row r="129" spans="1:6" x14ac:dyDescent="0.25">
      <c r="D129" s="12"/>
      <c r="E129" s="119"/>
      <c r="F129" s="119"/>
    </row>
    <row r="131" spans="1:6" x14ac:dyDescent="0.25">
      <c r="A131" t="s">
        <v>11</v>
      </c>
    </row>
    <row r="132" spans="1:6" x14ac:dyDescent="0.25">
      <c r="C132" s="133" t="s">
        <v>692</v>
      </c>
      <c r="D132" s="131"/>
      <c r="E132" s="131"/>
      <c r="F132" s="131"/>
    </row>
    <row r="133" spans="1:6" x14ac:dyDescent="0.25">
      <c r="A133">
        <v>1</v>
      </c>
      <c r="C133" t="s">
        <v>17</v>
      </c>
      <c r="D133" s="1">
        <v>3.74</v>
      </c>
      <c r="E133" s="1" t="s">
        <v>20</v>
      </c>
    </row>
    <row r="134" spans="1:6" x14ac:dyDescent="0.25">
      <c r="A134">
        <v>2</v>
      </c>
      <c r="C134" t="s">
        <v>18</v>
      </c>
      <c r="D134" s="1">
        <v>0.91</v>
      </c>
      <c r="E134" s="1" t="s">
        <v>19</v>
      </c>
    </row>
    <row r="135" spans="1:6" x14ac:dyDescent="0.25">
      <c r="A135">
        <v>3</v>
      </c>
      <c r="C135" t="s">
        <v>230</v>
      </c>
      <c r="D135" s="50">
        <v>2.97</v>
      </c>
      <c r="E135" s="50" t="s">
        <v>231</v>
      </c>
      <c r="F135" s="50"/>
    </row>
    <row r="136" spans="1:6" x14ac:dyDescent="0.25">
      <c r="D136" s="131"/>
      <c r="E136" s="131"/>
      <c r="F136" s="131"/>
    </row>
    <row r="137" spans="1:6" x14ac:dyDescent="0.25">
      <c r="C137" s="133" t="s">
        <v>693</v>
      </c>
      <c r="D137" s="131"/>
      <c r="E137" s="131"/>
      <c r="F137" s="131"/>
    </row>
    <row r="138" spans="1:6" x14ac:dyDescent="0.25">
      <c r="A138">
        <v>1</v>
      </c>
      <c r="C138" t="s">
        <v>711</v>
      </c>
      <c r="D138" s="59">
        <v>3.21</v>
      </c>
      <c r="E138" s="59" t="s">
        <v>292</v>
      </c>
      <c r="F138" s="59" t="s">
        <v>433</v>
      </c>
    </row>
    <row r="139" spans="1:6" x14ac:dyDescent="0.25">
      <c r="A139">
        <v>2</v>
      </c>
      <c r="C139" t="s">
        <v>435</v>
      </c>
      <c r="D139" s="82">
        <v>3.63</v>
      </c>
      <c r="E139" s="82" t="s">
        <v>434</v>
      </c>
      <c r="F139" s="82" t="s">
        <v>436</v>
      </c>
    </row>
    <row r="140" spans="1:6" x14ac:dyDescent="0.25">
      <c r="A140">
        <v>3</v>
      </c>
      <c r="C140" t="s">
        <v>428</v>
      </c>
      <c r="D140" s="82">
        <v>4.99</v>
      </c>
      <c r="E140" s="82" t="s">
        <v>429</v>
      </c>
      <c r="F140" s="82" t="s">
        <v>252</v>
      </c>
    </row>
    <row r="142" spans="1:6" x14ac:dyDescent="0.25">
      <c r="C142" s="133" t="s">
        <v>700</v>
      </c>
      <c r="F142" s="105"/>
    </row>
    <row r="143" spans="1:6" x14ac:dyDescent="0.25">
      <c r="A143">
        <v>1</v>
      </c>
      <c r="C143" t="s">
        <v>701</v>
      </c>
      <c r="D143" s="12">
        <v>8.52</v>
      </c>
      <c r="E143" s="125" t="s">
        <v>252</v>
      </c>
      <c r="F143" s="125" t="s">
        <v>702</v>
      </c>
    </row>
    <row r="144" spans="1:6" x14ac:dyDescent="0.25">
      <c r="A144">
        <v>2</v>
      </c>
      <c r="C144" t="s">
        <v>703</v>
      </c>
      <c r="D144" s="12">
        <v>1.33</v>
      </c>
      <c r="E144" s="126" t="s">
        <v>252</v>
      </c>
      <c r="F144" s="126"/>
    </row>
    <row r="145" spans="1:6" x14ac:dyDescent="0.25">
      <c r="A145">
        <v>3</v>
      </c>
      <c r="C145" t="s">
        <v>704</v>
      </c>
      <c r="D145" s="12">
        <v>5.05</v>
      </c>
      <c r="E145" s="126" t="s">
        <v>252</v>
      </c>
      <c r="F145" s="126"/>
    </row>
    <row r="146" spans="1:6" x14ac:dyDescent="0.25">
      <c r="A146">
        <v>4</v>
      </c>
      <c r="C146" t="s">
        <v>705</v>
      </c>
      <c r="D146" s="12">
        <v>11.32</v>
      </c>
      <c r="E146" s="125" t="s">
        <v>679</v>
      </c>
      <c r="F146" s="125" t="s">
        <v>680</v>
      </c>
    </row>
    <row r="147" spans="1:6" x14ac:dyDescent="0.25">
      <c r="A147">
        <v>5</v>
      </c>
      <c r="C147" t="s">
        <v>706</v>
      </c>
      <c r="D147" s="12">
        <v>0.52</v>
      </c>
      <c r="E147" s="131" t="s">
        <v>707</v>
      </c>
      <c r="F147" s="131"/>
    </row>
    <row r="148" spans="1:6" x14ac:dyDescent="0.25">
      <c r="A148">
        <v>6</v>
      </c>
      <c r="C148" t="s">
        <v>708</v>
      </c>
      <c r="D148" s="12">
        <v>0.44</v>
      </c>
      <c r="E148" s="131" t="s">
        <v>252</v>
      </c>
      <c r="F148" s="131" t="s">
        <v>709</v>
      </c>
    </row>
    <row r="149" spans="1:6" x14ac:dyDescent="0.25">
      <c r="C149" t="s">
        <v>726</v>
      </c>
      <c r="D149" s="12">
        <f>D143+D145+D146+D147-D148</f>
        <v>24.97</v>
      </c>
      <c r="E149" s="131" t="s">
        <v>727</v>
      </c>
      <c r="F149" s="131" t="s">
        <v>728</v>
      </c>
    </row>
    <row r="150" spans="1:6" x14ac:dyDescent="0.25">
      <c r="D150" s="12"/>
      <c r="E150" s="131"/>
      <c r="F150" s="131"/>
    </row>
    <row r="151" spans="1:6" x14ac:dyDescent="0.25">
      <c r="C151" s="133" t="s">
        <v>720</v>
      </c>
      <c r="D151" s="12"/>
      <c r="E151" s="131"/>
      <c r="F151" s="131"/>
    </row>
    <row r="152" spans="1:6" x14ac:dyDescent="0.25">
      <c r="A152">
        <v>1</v>
      </c>
      <c r="C152" t="s">
        <v>721</v>
      </c>
      <c r="D152" s="12">
        <v>10.8</v>
      </c>
      <c r="E152" s="131" t="s">
        <v>723</v>
      </c>
      <c r="F152" s="131" t="s">
        <v>722</v>
      </c>
    </row>
    <row r="153" spans="1:6" x14ac:dyDescent="0.25">
      <c r="A153">
        <v>2</v>
      </c>
      <c r="C153" t="s">
        <v>724</v>
      </c>
      <c r="D153" s="12">
        <v>0.7</v>
      </c>
      <c r="E153" s="131" t="s">
        <v>252</v>
      </c>
      <c r="F153" s="131" t="s">
        <v>729</v>
      </c>
    </row>
    <row r="154" spans="1:6" x14ac:dyDescent="0.25">
      <c r="D154" s="12"/>
      <c r="E154" s="131"/>
      <c r="F154" s="131"/>
    </row>
    <row r="155" spans="1:6" x14ac:dyDescent="0.25">
      <c r="C155" s="133" t="s">
        <v>710</v>
      </c>
      <c r="D155" s="12"/>
      <c r="E155" s="131"/>
      <c r="F155" s="131"/>
    </row>
    <row r="156" spans="1:6" x14ac:dyDescent="0.25">
      <c r="A156">
        <v>1</v>
      </c>
      <c r="C156" s="134" t="s">
        <v>712</v>
      </c>
      <c r="D156" s="12">
        <v>8.99</v>
      </c>
      <c r="E156" s="131" t="s">
        <v>252</v>
      </c>
      <c r="F156" s="131" t="s">
        <v>748</v>
      </c>
    </row>
    <row r="157" spans="1:6" x14ac:dyDescent="0.25">
      <c r="A157">
        <v>2</v>
      </c>
      <c r="C157" s="134" t="s">
        <v>713</v>
      </c>
      <c r="D157" s="12">
        <v>1.66</v>
      </c>
      <c r="E157" s="131" t="s">
        <v>252</v>
      </c>
      <c r="F157" s="131" t="s">
        <v>725</v>
      </c>
    </row>
    <row r="158" spans="1:6" x14ac:dyDescent="0.25">
      <c r="A158">
        <v>3</v>
      </c>
      <c r="C158" s="134" t="s">
        <v>714</v>
      </c>
      <c r="D158" s="12">
        <v>3.93</v>
      </c>
      <c r="E158" s="131" t="s">
        <v>252</v>
      </c>
      <c r="F158" s="131" t="s">
        <v>725</v>
      </c>
    </row>
    <row r="159" spans="1:6" x14ac:dyDescent="0.25">
      <c r="A159">
        <v>4</v>
      </c>
      <c r="C159" t="s">
        <v>690</v>
      </c>
      <c r="D159" s="12">
        <v>13.36</v>
      </c>
      <c r="E159" s="129" t="s">
        <v>691</v>
      </c>
      <c r="F159" s="129" t="s">
        <v>688</v>
      </c>
    </row>
    <row r="160" spans="1:6" x14ac:dyDescent="0.25">
      <c r="A160">
        <v>5</v>
      </c>
      <c r="C160" t="s">
        <v>689</v>
      </c>
      <c r="D160" s="12">
        <v>7.48</v>
      </c>
      <c r="E160" s="130" t="s">
        <v>687</v>
      </c>
      <c r="F160" s="130" t="s">
        <v>688</v>
      </c>
    </row>
    <row r="161" spans="1:6" x14ac:dyDescent="0.25">
      <c r="C161" t="s">
        <v>730</v>
      </c>
      <c r="D161" s="12">
        <f>D156+D158+D160</f>
        <v>20.399999999999999</v>
      </c>
      <c r="E161" s="131" t="s">
        <v>727</v>
      </c>
      <c r="F161" s="12" t="s">
        <v>731</v>
      </c>
    </row>
    <row r="162" spans="1:6" x14ac:dyDescent="0.25">
      <c r="D162" s="12"/>
      <c r="E162" s="141"/>
      <c r="F162" s="12"/>
    </row>
    <row r="163" spans="1:6" x14ac:dyDescent="0.25">
      <c r="C163" s="133" t="s">
        <v>740</v>
      </c>
      <c r="D163" s="12"/>
      <c r="E163" s="141"/>
      <c r="F163" s="12"/>
    </row>
    <row r="164" spans="1:6" x14ac:dyDescent="0.25">
      <c r="A164">
        <v>1</v>
      </c>
      <c r="C164" t="s">
        <v>741</v>
      </c>
      <c r="D164" s="12">
        <v>8.35</v>
      </c>
      <c r="E164" s="141" t="s">
        <v>747</v>
      </c>
      <c r="F164" s="12" t="s">
        <v>746</v>
      </c>
    </row>
    <row r="165" spans="1:6" x14ac:dyDescent="0.25">
      <c r="A165">
        <v>2</v>
      </c>
      <c r="C165" t="s">
        <v>742</v>
      </c>
      <c r="D165" s="1">
        <v>1.79</v>
      </c>
      <c r="E165" s="1" t="s">
        <v>744</v>
      </c>
      <c r="F165" s="1" t="s">
        <v>768</v>
      </c>
    </row>
    <row r="166" spans="1:6" x14ac:dyDescent="0.25">
      <c r="A166">
        <v>3</v>
      </c>
      <c r="C166" t="s">
        <v>743</v>
      </c>
      <c r="D166" s="129">
        <v>9.2100000000000009</v>
      </c>
      <c r="E166" s="129" t="s">
        <v>744</v>
      </c>
      <c r="F166" s="129" t="s">
        <v>745</v>
      </c>
    </row>
    <row r="168" spans="1:6" x14ac:dyDescent="0.25">
      <c r="A168" t="s">
        <v>103</v>
      </c>
    </row>
    <row r="169" spans="1:6" x14ac:dyDescent="0.25">
      <c r="A169">
        <v>1</v>
      </c>
      <c r="C169" t="s">
        <v>57</v>
      </c>
      <c r="D169" s="1">
        <v>0.78600000000000003</v>
      </c>
      <c r="E169" s="1" t="s">
        <v>58</v>
      </c>
      <c r="F169" s="1" t="s">
        <v>61</v>
      </c>
    </row>
    <row r="170" spans="1:6" x14ac:dyDescent="0.25">
      <c r="A170">
        <v>2</v>
      </c>
      <c r="C170" t="s">
        <v>62</v>
      </c>
      <c r="D170" s="1">
        <v>0.34599999999999997</v>
      </c>
      <c r="E170" s="1" t="s">
        <v>64</v>
      </c>
      <c r="F170" s="1" t="s">
        <v>63</v>
      </c>
    </row>
    <row r="171" spans="1:6" x14ac:dyDescent="0.25">
      <c r="A171">
        <v>3</v>
      </c>
      <c r="C171" t="s">
        <v>65</v>
      </c>
      <c r="D171" s="15">
        <v>0.129</v>
      </c>
      <c r="E171" s="1" t="s">
        <v>67</v>
      </c>
      <c r="F171" s="1" t="s">
        <v>66</v>
      </c>
    </row>
    <row r="172" spans="1:6" x14ac:dyDescent="0.25">
      <c r="A172">
        <v>4</v>
      </c>
      <c r="C172" t="s">
        <v>68</v>
      </c>
      <c r="D172" s="15">
        <v>0.25</v>
      </c>
      <c r="E172" s="1" t="s">
        <v>69</v>
      </c>
      <c r="F172" s="1" t="s">
        <v>63</v>
      </c>
    </row>
    <row r="173" spans="1:6" x14ac:dyDescent="0.25">
      <c r="A173">
        <v>5</v>
      </c>
      <c r="C173" t="s">
        <v>361</v>
      </c>
      <c r="D173" s="15">
        <v>1.75</v>
      </c>
      <c r="E173" s="69" t="s">
        <v>364</v>
      </c>
      <c r="F173" s="69" t="s">
        <v>365</v>
      </c>
    </row>
    <row r="174" spans="1:6" x14ac:dyDescent="0.25">
      <c r="A174">
        <v>6</v>
      </c>
      <c r="C174" t="s">
        <v>363</v>
      </c>
      <c r="D174" s="15">
        <v>1.28</v>
      </c>
      <c r="E174" s="69" t="s">
        <v>364</v>
      </c>
      <c r="F174" s="69" t="s">
        <v>362</v>
      </c>
    </row>
    <row r="175" spans="1:6" x14ac:dyDescent="0.25">
      <c r="A175">
        <v>7</v>
      </c>
      <c r="C175" t="s">
        <v>366</v>
      </c>
      <c r="D175" s="15">
        <v>0.9</v>
      </c>
      <c r="E175" s="1" t="s">
        <v>364</v>
      </c>
      <c r="F175" s="70" t="s">
        <v>367</v>
      </c>
    </row>
    <row r="176" spans="1:6" x14ac:dyDescent="0.25">
      <c r="D176" s="15"/>
      <c r="E176" s="70"/>
      <c r="F176" s="70"/>
    </row>
    <row r="178" spans="1:6" x14ac:dyDescent="0.25">
      <c r="A178" t="s">
        <v>21</v>
      </c>
    </row>
    <row r="179" spans="1:6" x14ac:dyDescent="0.25">
      <c r="A179">
        <v>1</v>
      </c>
      <c r="C179" t="s">
        <v>22</v>
      </c>
      <c r="D179" s="15">
        <v>1.22</v>
      </c>
      <c r="E179" s="1" t="s">
        <v>335</v>
      </c>
      <c r="F179" s="1" t="s">
        <v>338</v>
      </c>
    </row>
    <row r="180" spans="1:6" x14ac:dyDescent="0.25">
      <c r="A180">
        <v>2</v>
      </c>
      <c r="C180" t="s">
        <v>104</v>
      </c>
      <c r="D180" s="15">
        <f>0.398*2</f>
        <v>0.79600000000000004</v>
      </c>
      <c r="E180" s="19" t="s">
        <v>344</v>
      </c>
      <c r="F180" s="1" t="s">
        <v>339</v>
      </c>
    </row>
    <row r="181" spans="1:6" x14ac:dyDescent="0.25">
      <c r="A181">
        <v>3</v>
      </c>
      <c r="C181" t="s">
        <v>336</v>
      </c>
      <c r="D181" s="15">
        <v>1.47</v>
      </c>
      <c r="E181" s="1" t="s">
        <v>372</v>
      </c>
      <c r="F181" s="1" t="s">
        <v>340</v>
      </c>
    </row>
    <row r="182" spans="1:6" x14ac:dyDescent="0.25">
      <c r="A182">
        <v>4</v>
      </c>
      <c r="C182" t="s">
        <v>337</v>
      </c>
      <c r="D182" s="15">
        <v>1</v>
      </c>
      <c r="E182" s="1" t="s">
        <v>341</v>
      </c>
      <c r="F182" s="1" t="s">
        <v>340</v>
      </c>
    </row>
    <row r="183" spans="1:6" x14ac:dyDescent="0.25">
      <c r="A183">
        <v>5</v>
      </c>
      <c r="C183" t="s">
        <v>342</v>
      </c>
      <c r="D183" s="15">
        <v>0.75</v>
      </c>
      <c r="E183" s="65" t="s">
        <v>344</v>
      </c>
      <c r="F183" s="65" t="s">
        <v>340</v>
      </c>
    </row>
    <row r="184" spans="1:6" x14ac:dyDescent="0.25">
      <c r="A184">
        <v>6</v>
      </c>
      <c r="C184" t="s">
        <v>343</v>
      </c>
      <c r="D184" s="15">
        <v>1.28</v>
      </c>
      <c r="E184" s="65" t="s">
        <v>348</v>
      </c>
      <c r="F184" s="65" t="s">
        <v>349</v>
      </c>
    </row>
    <row r="185" spans="1:6" x14ac:dyDescent="0.25">
      <c r="A185">
        <v>7</v>
      </c>
      <c r="C185" t="s">
        <v>356</v>
      </c>
      <c r="D185" s="15">
        <v>1.76</v>
      </c>
      <c r="E185" s="65" t="s">
        <v>358</v>
      </c>
      <c r="F185" s="65" t="s">
        <v>357</v>
      </c>
    </row>
    <row r="186" spans="1:6" x14ac:dyDescent="0.25">
      <c r="A186">
        <v>8</v>
      </c>
      <c r="C186" t="s">
        <v>419</v>
      </c>
      <c r="D186" s="69">
        <v>1.1499999999999999</v>
      </c>
      <c r="E186" s="69" t="s">
        <v>421</v>
      </c>
      <c r="F186" s="69" t="s">
        <v>422</v>
      </c>
    </row>
    <row r="187" spans="1:6" x14ac:dyDescent="0.25">
      <c r="A187">
        <v>9</v>
      </c>
      <c r="C187" t="s">
        <v>420</v>
      </c>
      <c r="D187" s="69">
        <v>1.55</v>
      </c>
      <c r="E187" s="69" t="s">
        <v>421</v>
      </c>
      <c r="F187" s="69" t="s">
        <v>422</v>
      </c>
    </row>
    <row r="188" spans="1:6" x14ac:dyDescent="0.25">
      <c r="A188">
        <v>10</v>
      </c>
      <c r="C188" t="s">
        <v>462</v>
      </c>
      <c r="D188" s="83">
        <v>1.08</v>
      </c>
      <c r="E188" s="83" t="s">
        <v>272</v>
      </c>
      <c r="F188" s="83" t="s">
        <v>357</v>
      </c>
    </row>
    <row r="189" spans="1:6" x14ac:dyDescent="0.25">
      <c r="A189">
        <v>11</v>
      </c>
      <c r="C189" t="s">
        <v>463</v>
      </c>
      <c r="D189" s="83">
        <v>0.76</v>
      </c>
      <c r="E189" s="83" t="s">
        <v>464</v>
      </c>
      <c r="F189" s="83" t="s">
        <v>357</v>
      </c>
    </row>
    <row r="190" spans="1:6" x14ac:dyDescent="0.25">
      <c r="A190">
        <v>12</v>
      </c>
      <c r="C190" t="s">
        <v>762</v>
      </c>
      <c r="D190" s="100">
        <v>3.04</v>
      </c>
      <c r="E190" s="100" t="s">
        <v>529</v>
      </c>
      <c r="F190" s="100" t="s">
        <v>357</v>
      </c>
    </row>
    <row r="191" spans="1:6" x14ac:dyDescent="0.25">
      <c r="A191">
        <v>13</v>
      </c>
      <c r="C191" t="s">
        <v>763</v>
      </c>
      <c r="D191" s="100">
        <v>2.92</v>
      </c>
      <c r="E191" s="100" t="s">
        <v>530</v>
      </c>
      <c r="F191" s="100" t="s">
        <v>357</v>
      </c>
    </row>
    <row r="192" spans="1:6" x14ac:dyDescent="0.25">
      <c r="A192">
        <v>14</v>
      </c>
      <c r="C192" t="s">
        <v>531</v>
      </c>
      <c r="D192" s="12">
        <v>2</v>
      </c>
      <c r="E192" s="100" t="s">
        <v>532</v>
      </c>
      <c r="F192" s="100" t="s">
        <v>533</v>
      </c>
    </row>
    <row r="193" spans="1:6" x14ac:dyDescent="0.25">
      <c r="A193">
        <v>15</v>
      </c>
      <c r="C193" t="s">
        <v>761</v>
      </c>
      <c r="D193" s="12">
        <v>4.34</v>
      </c>
      <c r="E193" s="144" t="s">
        <v>529</v>
      </c>
      <c r="F193" s="144" t="s">
        <v>357</v>
      </c>
    </row>
    <row r="194" spans="1:6" x14ac:dyDescent="0.25">
      <c r="A194">
        <v>16</v>
      </c>
      <c r="C194" t="s">
        <v>652</v>
      </c>
      <c r="D194" s="12">
        <v>0.96</v>
      </c>
      <c r="E194" s="124" t="s">
        <v>653</v>
      </c>
      <c r="F194" s="124" t="s">
        <v>357</v>
      </c>
    </row>
    <row r="195" spans="1:6" x14ac:dyDescent="0.25">
      <c r="A195">
        <v>17</v>
      </c>
      <c r="C195" t="s">
        <v>652</v>
      </c>
      <c r="D195" s="12">
        <v>0.93</v>
      </c>
      <c r="E195" s="155" t="s">
        <v>796</v>
      </c>
      <c r="F195" s="155" t="s">
        <v>357</v>
      </c>
    </row>
    <row r="196" spans="1:6" x14ac:dyDescent="0.25">
      <c r="A196">
        <v>18</v>
      </c>
      <c r="C196" t="s">
        <v>797</v>
      </c>
      <c r="D196" s="12">
        <v>1.72</v>
      </c>
      <c r="E196" s="155" t="s">
        <v>798</v>
      </c>
      <c r="F196" s="155" t="s">
        <v>799</v>
      </c>
    </row>
    <row r="197" spans="1:6" x14ac:dyDescent="0.25">
      <c r="D197" s="12"/>
      <c r="E197" s="144"/>
      <c r="F197" s="144"/>
    </row>
    <row r="199" spans="1:6" x14ac:dyDescent="0.25">
      <c r="A199" t="s">
        <v>650</v>
      </c>
    </row>
    <row r="200" spans="1:6" x14ac:dyDescent="0.25">
      <c r="A200">
        <v>1</v>
      </c>
      <c r="C200" t="s">
        <v>96</v>
      </c>
      <c r="D200" s="12">
        <v>4.67</v>
      </c>
      <c r="E200" s="1" t="s">
        <v>95</v>
      </c>
    </row>
    <row r="201" spans="1:6" x14ac:dyDescent="0.25">
      <c r="A201">
        <v>2</v>
      </c>
      <c r="C201" t="s">
        <v>106</v>
      </c>
      <c r="D201" s="12">
        <v>3.01</v>
      </c>
      <c r="E201" s="1" t="s">
        <v>110</v>
      </c>
    </row>
    <row r="202" spans="1:6" x14ac:dyDescent="0.25">
      <c r="A202">
        <v>3</v>
      </c>
      <c r="C202" t="s">
        <v>107</v>
      </c>
      <c r="D202" s="12">
        <v>3.9</v>
      </c>
      <c r="E202" s="1" t="s">
        <v>110</v>
      </c>
    </row>
    <row r="203" spans="1:6" x14ac:dyDescent="0.25">
      <c r="A203">
        <v>4</v>
      </c>
      <c r="C203" t="s">
        <v>108</v>
      </c>
      <c r="D203" s="12">
        <v>1.38</v>
      </c>
      <c r="E203" s="1" t="s">
        <v>109</v>
      </c>
    </row>
    <row r="204" spans="1:6" x14ac:dyDescent="0.25">
      <c r="A204">
        <v>5</v>
      </c>
      <c r="C204" t="s">
        <v>293</v>
      </c>
      <c r="D204" s="1">
        <v>6.74</v>
      </c>
      <c r="E204" s="1" t="s">
        <v>294</v>
      </c>
      <c r="F204" s="1" t="s">
        <v>295</v>
      </c>
    </row>
    <row r="205" spans="1:6" x14ac:dyDescent="0.25">
      <c r="A205">
        <v>6</v>
      </c>
      <c r="C205" t="s">
        <v>296</v>
      </c>
      <c r="D205" s="1">
        <v>5.19</v>
      </c>
      <c r="E205" s="1" t="s">
        <v>297</v>
      </c>
      <c r="F205" s="1" t="s">
        <v>298</v>
      </c>
    </row>
    <row r="206" spans="1:6" x14ac:dyDescent="0.25">
      <c r="A206">
        <v>7</v>
      </c>
      <c r="C206" t="s">
        <v>437</v>
      </c>
      <c r="D206" s="1">
        <v>3.72</v>
      </c>
      <c r="E206" s="1" t="s">
        <v>438</v>
      </c>
      <c r="F206" s="1" t="s">
        <v>439</v>
      </c>
    </row>
    <row r="207" spans="1:6" x14ac:dyDescent="0.25">
      <c r="A207">
        <v>8</v>
      </c>
      <c r="C207" t="s">
        <v>440</v>
      </c>
      <c r="D207" s="1">
        <v>3.36</v>
      </c>
      <c r="E207" s="1" t="s">
        <v>441</v>
      </c>
      <c r="F207" s="1" t="s">
        <v>439</v>
      </c>
    </row>
    <row r="208" spans="1:6" x14ac:dyDescent="0.25">
      <c r="D208" s="123"/>
      <c r="E208" s="123"/>
      <c r="F208" s="123"/>
    </row>
    <row r="209" spans="1:6" x14ac:dyDescent="0.25">
      <c r="A209" t="s">
        <v>648</v>
      </c>
      <c r="D209" s="123"/>
      <c r="E209" s="123"/>
      <c r="F209" s="123"/>
    </row>
    <row r="210" spans="1:6" x14ac:dyDescent="0.25">
      <c r="A210">
        <v>1</v>
      </c>
      <c r="C210" t="s">
        <v>306</v>
      </c>
      <c r="D210" s="1">
        <v>2.06</v>
      </c>
      <c r="E210" s="1" t="s">
        <v>307</v>
      </c>
    </row>
    <row r="211" spans="1:6" x14ac:dyDescent="0.25">
      <c r="A211">
        <v>2</v>
      </c>
      <c r="C211" t="s">
        <v>564</v>
      </c>
      <c r="D211" s="1">
        <v>1.05</v>
      </c>
      <c r="E211" s="1" t="s">
        <v>565</v>
      </c>
      <c r="F211" s="1" t="s">
        <v>566</v>
      </c>
    </row>
    <row r="212" spans="1:6" x14ac:dyDescent="0.25">
      <c r="A212">
        <v>3</v>
      </c>
      <c r="C212" t="s">
        <v>567</v>
      </c>
      <c r="D212" s="1">
        <v>1.31</v>
      </c>
      <c r="E212" s="1" t="s">
        <v>565</v>
      </c>
      <c r="F212" s="1" t="s">
        <v>566</v>
      </c>
    </row>
    <row r="213" spans="1:6" x14ac:dyDescent="0.25">
      <c r="A213">
        <v>4</v>
      </c>
      <c r="C213" t="s">
        <v>568</v>
      </c>
      <c r="D213" s="1">
        <v>0.91</v>
      </c>
      <c r="E213" s="1" t="s">
        <v>571</v>
      </c>
      <c r="F213" s="1" t="s">
        <v>162</v>
      </c>
    </row>
    <row r="214" spans="1:6" x14ac:dyDescent="0.25">
      <c r="A214">
        <v>5</v>
      </c>
      <c r="C214" t="s">
        <v>569</v>
      </c>
      <c r="D214" s="1">
        <v>0.79</v>
      </c>
      <c r="E214" s="1" t="s">
        <v>570</v>
      </c>
    </row>
    <row r="215" spans="1:6" x14ac:dyDescent="0.25">
      <c r="A215">
        <v>6</v>
      </c>
      <c r="C215" t="s">
        <v>572</v>
      </c>
      <c r="D215" s="1">
        <v>0.21</v>
      </c>
    </row>
    <row r="216" spans="1:6" x14ac:dyDescent="0.25">
      <c r="A216">
        <v>7</v>
      </c>
      <c r="C216" t="s">
        <v>573</v>
      </c>
      <c r="D216" s="1">
        <v>0.28000000000000003</v>
      </c>
    </row>
    <row r="217" spans="1:6" x14ac:dyDescent="0.25">
      <c r="A217">
        <v>8</v>
      </c>
      <c r="C217" t="s">
        <v>623</v>
      </c>
      <c r="D217" s="1">
        <v>4.49</v>
      </c>
      <c r="E217" s="1" t="s">
        <v>624</v>
      </c>
      <c r="F217" s="1" t="s">
        <v>625</v>
      </c>
    </row>
    <row r="218" spans="1:6" x14ac:dyDescent="0.25">
      <c r="A218">
        <v>9</v>
      </c>
      <c r="C218" t="s">
        <v>646</v>
      </c>
      <c r="D218" s="1">
        <v>0.66</v>
      </c>
      <c r="E218" s="1" t="s">
        <v>624</v>
      </c>
      <c r="F218" s="1" t="s">
        <v>647</v>
      </c>
    </row>
    <row r="219" spans="1:6" x14ac:dyDescent="0.25">
      <c r="A219">
        <v>10</v>
      </c>
      <c r="C219" t="s">
        <v>685</v>
      </c>
      <c r="D219" s="1">
        <v>0.48</v>
      </c>
      <c r="E219" s="1" t="s">
        <v>715</v>
      </c>
      <c r="F219" s="1" t="s">
        <v>686</v>
      </c>
    </row>
    <row r="221" spans="1:6" x14ac:dyDescent="0.25">
      <c r="A221" t="s">
        <v>649</v>
      </c>
    </row>
    <row r="222" spans="1:6" x14ac:dyDescent="0.25">
      <c r="A222">
        <v>1</v>
      </c>
      <c r="C222" t="s">
        <v>184</v>
      </c>
      <c r="D222" s="12">
        <v>2.6</v>
      </c>
    </row>
    <row r="223" spans="1:6" x14ac:dyDescent="0.25">
      <c r="A223">
        <v>2</v>
      </c>
      <c r="C223" t="s">
        <v>718</v>
      </c>
      <c r="D223" s="12">
        <v>4.8</v>
      </c>
    </row>
    <row r="224" spans="1:6" x14ac:dyDescent="0.25">
      <c r="A224">
        <v>3</v>
      </c>
      <c r="C224" t="s">
        <v>719</v>
      </c>
      <c r="D224" s="12">
        <v>2.38</v>
      </c>
      <c r="E224" s="1" t="s">
        <v>259</v>
      </c>
      <c r="F224" s="1" t="s">
        <v>260</v>
      </c>
    </row>
    <row r="225" spans="1:6" x14ac:dyDescent="0.25">
      <c r="A225">
        <v>4</v>
      </c>
      <c r="C225" t="s">
        <v>716</v>
      </c>
      <c r="D225" s="12">
        <v>2.83</v>
      </c>
      <c r="E225" s="1" t="s">
        <v>118</v>
      </c>
    </row>
    <row r="226" spans="1:6" x14ac:dyDescent="0.25">
      <c r="A226">
        <v>5</v>
      </c>
      <c r="C226" t="s">
        <v>717</v>
      </c>
      <c r="D226" s="12">
        <v>2.96</v>
      </c>
      <c r="E226" s="1" t="s">
        <v>431</v>
      </c>
      <c r="F226" s="1" t="s">
        <v>430</v>
      </c>
    </row>
    <row r="227" spans="1:6" x14ac:dyDescent="0.25">
      <c r="A227">
        <v>6</v>
      </c>
      <c r="C227" t="s">
        <v>654</v>
      </c>
      <c r="D227" s="12">
        <v>2.5</v>
      </c>
      <c r="E227" s="1" t="s">
        <v>252</v>
      </c>
      <c r="F227" s="1" t="s">
        <v>655</v>
      </c>
    </row>
    <row r="228" spans="1:6" x14ac:dyDescent="0.25">
      <c r="A228">
        <v>7</v>
      </c>
      <c r="C228" t="s">
        <v>683</v>
      </c>
      <c r="D228" s="12">
        <v>2.5499999999999998</v>
      </c>
      <c r="E228" s="1" t="s">
        <v>252</v>
      </c>
      <c r="F228" s="1" t="s">
        <v>684</v>
      </c>
    </row>
    <row r="229" spans="1:6" x14ac:dyDescent="0.25">
      <c r="D229" s="12"/>
    </row>
  </sheetData>
  <mergeCells count="4">
    <mergeCell ref="B2:F2"/>
    <mergeCell ref="B65:F65"/>
    <mergeCell ref="C77:F77"/>
    <mergeCell ref="C78:F78"/>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635"/>
  <sheetViews>
    <sheetView tabSelected="1" topLeftCell="A2563" zoomScale="106" zoomScaleNormal="106" workbookViewId="0">
      <selection activeCell="E2593" sqref="E2593"/>
    </sheetView>
  </sheetViews>
  <sheetFormatPr defaultRowHeight="15" x14ac:dyDescent="0.25"/>
  <cols>
    <col min="2" max="2" width="24.42578125" customWidth="1"/>
    <col min="4" max="4" width="12.42578125" customWidth="1"/>
    <col min="5" max="5" width="11.85546875" customWidth="1"/>
    <col min="6" max="6" width="8.5703125" customWidth="1"/>
    <col min="14" max="14" width="6.7109375" customWidth="1"/>
    <col min="15" max="15" width="5" customWidth="1"/>
    <col min="18" max="18" width="10.28515625" customWidth="1"/>
    <col min="19" max="19" width="13.28515625" customWidth="1"/>
    <col min="20" max="20" width="3.7109375" customWidth="1"/>
  </cols>
  <sheetData>
    <row r="2" spans="1:6" ht="18.75" x14ac:dyDescent="0.3">
      <c r="B2" s="179" t="s">
        <v>42</v>
      </c>
      <c r="C2" s="179"/>
      <c r="D2" s="179"/>
      <c r="E2" s="179"/>
      <c r="F2" s="179"/>
    </row>
    <row r="3" spans="1:6" x14ac:dyDescent="0.25">
      <c r="B3" t="s">
        <v>56</v>
      </c>
    </row>
    <row r="4" spans="1:6" ht="15.75" x14ac:dyDescent="0.25">
      <c r="B4" s="164" t="s">
        <v>43</v>
      </c>
      <c r="C4" s="164"/>
      <c r="D4" s="164"/>
      <c r="E4" s="164"/>
      <c r="F4" s="164"/>
    </row>
    <row r="5" spans="1:6" ht="16.5" thickBot="1" x14ac:dyDescent="0.3">
      <c r="B5" s="9" t="s">
        <v>44</v>
      </c>
      <c r="C5" s="9" t="s">
        <v>45</v>
      </c>
      <c r="D5" s="9" t="s">
        <v>54</v>
      </c>
      <c r="E5" s="9" t="s">
        <v>46</v>
      </c>
      <c r="F5" s="9" t="s">
        <v>47</v>
      </c>
    </row>
    <row r="6" spans="1:6" x14ac:dyDescent="0.25">
      <c r="A6">
        <v>1</v>
      </c>
      <c r="B6" t="s">
        <v>48</v>
      </c>
      <c r="C6" s="13">
        <v>7350</v>
      </c>
      <c r="D6" s="13">
        <v>3.39</v>
      </c>
      <c r="E6" s="13">
        <v>45</v>
      </c>
      <c r="F6" s="14">
        <f>E6/D6</f>
        <v>13.274336283185841</v>
      </c>
    </row>
    <row r="7" spans="1:6" x14ac:dyDescent="0.25">
      <c r="A7">
        <v>2</v>
      </c>
      <c r="B7" t="s">
        <v>49</v>
      </c>
      <c r="C7" s="13">
        <v>8580</v>
      </c>
      <c r="D7" s="13">
        <v>3.17</v>
      </c>
      <c r="E7" s="13">
        <v>44</v>
      </c>
      <c r="F7" s="14">
        <f t="shared" ref="F7:F11" si="0">E7/D7</f>
        <v>13.8801261829653</v>
      </c>
    </row>
    <row r="8" spans="1:6" x14ac:dyDescent="0.25">
      <c r="A8">
        <v>3</v>
      </c>
      <c r="B8" t="s">
        <v>50</v>
      </c>
      <c r="C8" s="13">
        <v>6810</v>
      </c>
      <c r="D8" s="13">
        <v>3.33</v>
      </c>
      <c r="E8" s="13">
        <v>34</v>
      </c>
      <c r="F8" s="14">
        <f t="shared" si="0"/>
        <v>10.21021021021021</v>
      </c>
    </row>
    <row r="9" spans="1:6" x14ac:dyDescent="0.25">
      <c r="A9">
        <v>4</v>
      </c>
      <c r="B9" t="s">
        <v>51</v>
      </c>
      <c r="C9" s="13">
        <v>7650</v>
      </c>
      <c r="D9" s="13">
        <v>3.43</v>
      </c>
      <c r="E9" s="13">
        <v>29</v>
      </c>
      <c r="F9" s="14">
        <f t="shared" si="0"/>
        <v>8.4548104956268215</v>
      </c>
    </row>
    <row r="10" spans="1:6" x14ac:dyDescent="0.25">
      <c r="A10">
        <v>5</v>
      </c>
      <c r="B10" t="s">
        <v>52</v>
      </c>
      <c r="C10" s="13">
        <v>10170</v>
      </c>
      <c r="D10" s="13">
        <v>3.02</v>
      </c>
      <c r="E10" s="13">
        <v>42</v>
      </c>
      <c r="F10" s="14">
        <f t="shared" si="0"/>
        <v>13.90728476821192</v>
      </c>
    </row>
    <row r="11" spans="1:6" x14ac:dyDescent="0.25">
      <c r="A11">
        <v>6</v>
      </c>
      <c r="B11" t="s">
        <v>53</v>
      </c>
      <c r="C11" s="13">
        <v>14040</v>
      </c>
      <c r="D11" s="13">
        <v>2.4500000000000002</v>
      </c>
      <c r="E11" s="13">
        <v>39</v>
      </c>
      <c r="F11" s="14">
        <f t="shared" si="0"/>
        <v>15.918367346938775</v>
      </c>
    </row>
    <row r="13" spans="1:6" x14ac:dyDescent="0.25">
      <c r="B13" t="s">
        <v>56</v>
      </c>
    </row>
    <row r="14" spans="1:6" ht="15.75" x14ac:dyDescent="0.25">
      <c r="B14" s="164" t="s">
        <v>55</v>
      </c>
      <c r="C14" s="164"/>
      <c r="D14" s="164"/>
      <c r="E14" s="164"/>
      <c r="F14" s="164"/>
    </row>
    <row r="15" spans="1:6" ht="16.5" thickBot="1" x14ac:dyDescent="0.3">
      <c r="B15" s="9" t="s">
        <v>44</v>
      </c>
      <c r="C15" s="9" t="s">
        <v>45</v>
      </c>
      <c r="D15" s="9" t="s">
        <v>54</v>
      </c>
      <c r="E15" s="9" t="s">
        <v>46</v>
      </c>
      <c r="F15" s="9" t="s">
        <v>47</v>
      </c>
    </row>
    <row r="16" spans="1:6" x14ac:dyDescent="0.25">
      <c r="A16">
        <v>1</v>
      </c>
      <c r="B16" t="s">
        <v>48</v>
      </c>
      <c r="C16" s="13">
        <v>6720</v>
      </c>
      <c r="D16" s="13">
        <v>1.76</v>
      </c>
      <c r="E16" s="13">
        <v>36</v>
      </c>
      <c r="F16" s="14">
        <f>E16/D16</f>
        <v>20.454545454545453</v>
      </c>
    </row>
    <row r="17" spans="1:20" x14ac:dyDescent="0.25">
      <c r="A17">
        <v>2</v>
      </c>
      <c r="B17" t="s">
        <v>49</v>
      </c>
      <c r="C17" s="13">
        <v>8010</v>
      </c>
      <c r="D17" s="13">
        <v>1.72</v>
      </c>
      <c r="E17" s="13">
        <v>33</v>
      </c>
      <c r="F17" s="14">
        <f t="shared" ref="F17:F21" si="1">E17/D17</f>
        <v>19.186046511627907</v>
      </c>
    </row>
    <row r="18" spans="1:20" x14ac:dyDescent="0.25">
      <c r="A18">
        <v>3</v>
      </c>
      <c r="B18" t="s">
        <v>50</v>
      </c>
      <c r="C18" s="13">
        <v>6390</v>
      </c>
      <c r="D18" s="13">
        <v>1.91</v>
      </c>
      <c r="E18" s="13">
        <v>29</v>
      </c>
      <c r="F18" s="14">
        <f t="shared" si="1"/>
        <v>15.183246073298429</v>
      </c>
    </row>
    <row r="19" spans="1:20" x14ac:dyDescent="0.25">
      <c r="A19">
        <v>4</v>
      </c>
      <c r="B19" t="s">
        <v>51</v>
      </c>
      <c r="C19" s="13">
        <v>6990</v>
      </c>
      <c r="D19" s="13">
        <v>1.81</v>
      </c>
      <c r="E19" s="13">
        <v>24</v>
      </c>
      <c r="F19" s="14">
        <f t="shared" si="1"/>
        <v>13.259668508287293</v>
      </c>
    </row>
    <row r="20" spans="1:20" x14ac:dyDescent="0.25">
      <c r="A20">
        <v>5</v>
      </c>
      <c r="B20" t="s">
        <v>52</v>
      </c>
      <c r="C20" s="13">
        <v>8820</v>
      </c>
      <c r="D20" s="13">
        <v>1.56</v>
      </c>
      <c r="E20" s="13">
        <v>32</v>
      </c>
      <c r="F20" s="14">
        <f t="shared" si="1"/>
        <v>20.512820512820511</v>
      </c>
    </row>
    <row r="21" spans="1:20" x14ac:dyDescent="0.25">
      <c r="A21">
        <v>6</v>
      </c>
      <c r="B21" t="s">
        <v>53</v>
      </c>
      <c r="C21" s="13">
        <v>11910</v>
      </c>
      <c r="D21" s="13">
        <v>1.1599999999999999</v>
      </c>
      <c r="E21" s="13">
        <v>24</v>
      </c>
      <c r="F21" s="14">
        <f t="shared" si="1"/>
        <v>20.689655172413794</v>
      </c>
    </row>
    <row r="28" spans="1:20" ht="18.75" x14ac:dyDescent="0.3">
      <c r="B28" s="179" t="s">
        <v>83</v>
      </c>
      <c r="C28" s="179"/>
      <c r="D28" s="179"/>
      <c r="E28" s="179"/>
      <c r="F28" s="179"/>
    </row>
    <row r="29" spans="1:20" ht="15.75" x14ac:dyDescent="0.25">
      <c r="B29" s="21" t="s">
        <v>84</v>
      </c>
    </row>
    <row r="30" spans="1:20" ht="15.75" x14ac:dyDescent="0.25">
      <c r="B30" s="164" t="s">
        <v>85</v>
      </c>
      <c r="C30" s="164"/>
      <c r="D30" s="164"/>
      <c r="E30" s="164"/>
      <c r="F30" s="164"/>
      <c r="P30" s="21" t="s">
        <v>133</v>
      </c>
    </row>
    <row r="31" spans="1:20" ht="15.75" x14ac:dyDescent="0.25">
      <c r="B31" s="21" t="s">
        <v>86</v>
      </c>
      <c r="P31" s="22" t="s">
        <v>139</v>
      </c>
      <c r="Q31" s="22"/>
      <c r="R31" s="22"/>
      <c r="S31" s="22"/>
      <c r="T31" s="22"/>
    </row>
    <row r="32" spans="1:20" ht="16.5" thickBot="1" x14ac:dyDescent="0.3">
      <c r="B32" s="9" t="s">
        <v>54</v>
      </c>
      <c r="C32" s="9" t="s">
        <v>46</v>
      </c>
      <c r="D32" s="9" t="s">
        <v>87</v>
      </c>
      <c r="P32" s="21" t="s">
        <v>86</v>
      </c>
    </row>
    <row r="33" spans="1:20" ht="16.5" thickBot="1" x14ac:dyDescent="0.3">
      <c r="A33">
        <v>1</v>
      </c>
      <c r="B33" s="12">
        <v>0.15</v>
      </c>
      <c r="C33" s="17">
        <v>1.8</v>
      </c>
      <c r="D33" s="14">
        <f>C33/B33</f>
        <v>12</v>
      </c>
      <c r="P33" s="9" t="s">
        <v>129</v>
      </c>
      <c r="Q33" s="9" t="s">
        <v>130</v>
      </c>
      <c r="R33" s="9" t="s">
        <v>46</v>
      </c>
      <c r="S33" s="9" t="s">
        <v>131</v>
      </c>
    </row>
    <row r="34" spans="1:20" x14ac:dyDescent="0.25">
      <c r="A34">
        <v>2</v>
      </c>
      <c r="B34" s="12">
        <v>0.21</v>
      </c>
      <c r="C34" s="17">
        <v>2.5</v>
      </c>
      <c r="D34" s="14">
        <f t="shared" ref="D34:D43" si="2">C34/B34</f>
        <v>11.904761904761905</v>
      </c>
      <c r="P34" s="12">
        <v>3.1</v>
      </c>
      <c r="Q34" s="12">
        <v>0.63</v>
      </c>
      <c r="R34" s="17">
        <v>9.1</v>
      </c>
      <c r="S34" s="14">
        <f>R34/Q34</f>
        <v>14.444444444444445</v>
      </c>
    </row>
    <row r="35" spans="1:20" x14ac:dyDescent="0.25">
      <c r="A35">
        <v>3</v>
      </c>
      <c r="B35" s="12">
        <v>0.26</v>
      </c>
      <c r="C35" s="17">
        <v>3.3</v>
      </c>
      <c r="D35" s="14">
        <f t="shared" si="2"/>
        <v>12.692307692307692</v>
      </c>
      <c r="P35" s="12">
        <v>3.3</v>
      </c>
      <c r="Q35" s="12">
        <v>0.68</v>
      </c>
      <c r="R35" s="17">
        <v>9.8000000000000007</v>
      </c>
      <c r="S35" s="14">
        <f t="shared" ref="S35:S37" si="3">R35/Q35</f>
        <v>14.411764705882353</v>
      </c>
    </row>
    <row r="36" spans="1:20" x14ac:dyDescent="0.25">
      <c r="A36">
        <v>4</v>
      </c>
      <c r="B36" s="12">
        <v>0.31</v>
      </c>
      <c r="C36" s="17">
        <v>4.4000000000000004</v>
      </c>
      <c r="D36" s="14">
        <f t="shared" si="2"/>
        <v>14.193548387096776</v>
      </c>
      <c r="P36" s="12">
        <v>3.5</v>
      </c>
      <c r="Q36" s="12">
        <v>0.75</v>
      </c>
      <c r="R36" s="17">
        <v>11</v>
      </c>
      <c r="S36" s="14">
        <f t="shared" si="3"/>
        <v>14.666666666666666</v>
      </c>
    </row>
    <row r="37" spans="1:20" x14ac:dyDescent="0.25">
      <c r="A37">
        <v>5</v>
      </c>
      <c r="B37" s="12">
        <v>0.45</v>
      </c>
      <c r="C37" s="17">
        <v>6.3</v>
      </c>
      <c r="D37" s="14">
        <f t="shared" si="2"/>
        <v>14</v>
      </c>
      <c r="P37" s="12">
        <v>3.7</v>
      </c>
      <c r="Q37" s="12">
        <v>0.8</v>
      </c>
      <c r="R37" s="17">
        <v>11.8</v>
      </c>
      <c r="S37" s="14">
        <f t="shared" si="3"/>
        <v>14.75</v>
      </c>
    </row>
    <row r="38" spans="1:20" x14ac:dyDescent="0.25">
      <c r="A38">
        <v>6</v>
      </c>
      <c r="B38" s="12">
        <v>0.48</v>
      </c>
      <c r="C38" s="17">
        <v>7</v>
      </c>
      <c r="D38" s="14">
        <f t="shared" si="2"/>
        <v>14.583333333333334</v>
      </c>
      <c r="P38" s="12"/>
      <c r="Q38" s="17"/>
      <c r="R38" s="14"/>
    </row>
    <row r="39" spans="1:20" x14ac:dyDescent="0.25">
      <c r="A39">
        <v>7</v>
      </c>
      <c r="B39" s="12">
        <v>0.56999999999999995</v>
      </c>
      <c r="C39" s="17">
        <v>8.1999999999999993</v>
      </c>
      <c r="D39" s="14">
        <f t="shared" si="2"/>
        <v>14.385964912280702</v>
      </c>
      <c r="P39" s="12"/>
      <c r="Q39" s="17"/>
      <c r="R39" s="14"/>
    </row>
    <row r="40" spans="1:20" x14ac:dyDescent="0.25">
      <c r="A40">
        <v>8</v>
      </c>
      <c r="B40" s="12">
        <v>0.66</v>
      </c>
      <c r="C40" s="17">
        <v>9.9</v>
      </c>
      <c r="D40" s="14">
        <f t="shared" si="2"/>
        <v>15</v>
      </c>
      <c r="P40" s="12"/>
      <c r="Q40" s="17"/>
      <c r="R40" s="14"/>
    </row>
    <row r="41" spans="1:20" x14ac:dyDescent="0.25">
      <c r="A41">
        <v>9</v>
      </c>
      <c r="B41" s="12">
        <v>0.69</v>
      </c>
      <c r="C41" s="17">
        <v>10.3</v>
      </c>
      <c r="D41" s="14">
        <f t="shared" si="2"/>
        <v>14.92753623188406</v>
      </c>
      <c r="P41" s="12"/>
      <c r="Q41" s="17"/>
      <c r="R41" s="14"/>
    </row>
    <row r="42" spans="1:20" x14ac:dyDescent="0.25">
      <c r="A42">
        <v>10</v>
      </c>
      <c r="B42" s="12">
        <v>0.7</v>
      </c>
      <c r="C42" s="17">
        <v>10.7</v>
      </c>
      <c r="D42" s="14">
        <f t="shared" si="2"/>
        <v>15.285714285714286</v>
      </c>
      <c r="P42" s="12"/>
      <c r="Q42" s="17"/>
      <c r="R42" s="14"/>
    </row>
    <row r="43" spans="1:20" x14ac:dyDescent="0.25">
      <c r="A43">
        <v>11</v>
      </c>
      <c r="B43" s="12">
        <v>0.79</v>
      </c>
      <c r="C43" s="17">
        <v>11.8</v>
      </c>
      <c r="D43" s="14">
        <f t="shared" si="2"/>
        <v>14.936708860759493</v>
      </c>
      <c r="P43" s="12"/>
      <c r="Q43" s="17"/>
      <c r="R43" s="14"/>
    </row>
    <row r="46" spans="1:20" ht="15.75" x14ac:dyDescent="0.25">
      <c r="B46" s="21" t="s">
        <v>84</v>
      </c>
    </row>
    <row r="47" spans="1:20" ht="15.75" x14ac:dyDescent="0.25">
      <c r="B47" s="164" t="s">
        <v>165</v>
      </c>
      <c r="C47" s="164"/>
      <c r="D47" s="164"/>
      <c r="E47" s="164"/>
      <c r="F47" s="164"/>
      <c r="P47" s="21" t="s">
        <v>133</v>
      </c>
    </row>
    <row r="48" spans="1:20" ht="15.75" x14ac:dyDescent="0.25">
      <c r="B48" s="21" t="s">
        <v>88</v>
      </c>
      <c r="P48" s="22" t="s">
        <v>138</v>
      </c>
      <c r="Q48" s="22"/>
      <c r="R48" s="22"/>
      <c r="S48" s="22"/>
      <c r="T48" s="22"/>
    </row>
    <row r="49" spans="1:20" ht="16.5" thickBot="1" x14ac:dyDescent="0.3">
      <c r="B49" s="9" t="s">
        <v>54</v>
      </c>
      <c r="C49" s="9" t="s">
        <v>46</v>
      </c>
      <c r="D49" s="9" t="s">
        <v>87</v>
      </c>
      <c r="P49" s="21" t="s">
        <v>135</v>
      </c>
    </row>
    <row r="50" spans="1:20" ht="16.5" thickBot="1" x14ac:dyDescent="0.3">
      <c r="A50">
        <v>1</v>
      </c>
      <c r="B50" s="12">
        <v>0.27</v>
      </c>
      <c r="C50" s="17">
        <v>3.6</v>
      </c>
      <c r="D50" s="14">
        <f>C50/B50</f>
        <v>13.333333333333332</v>
      </c>
      <c r="P50" s="9" t="s">
        <v>129</v>
      </c>
      <c r="Q50" s="9" t="s">
        <v>130</v>
      </c>
      <c r="R50" s="9" t="s">
        <v>46</v>
      </c>
      <c r="S50" s="9" t="s">
        <v>131</v>
      </c>
    </row>
    <row r="51" spans="1:20" x14ac:dyDescent="0.25">
      <c r="A51">
        <v>2</v>
      </c>
      <c r="B51" s="12">
        <v>0.38</v>
      </c>
      <c r="C51" s="17">
        <v>5.4</v>
      </c>
      <c r="D51" s="14">
        <f t="shared" ref="D51:D59" si="4">C51/B51</f>
        <v>14.210526315789474</v>
      </c>
      <c r="P51" s="12">
        <v>3.1</v>
      </c>
      <c r="Q51" s="12">
        <v>1.05</v>
      </c>
      <c r="R51" s="17">
        <v>16.399999999999999</v>
      </c>
      <c r="S51" s="14">
        <f>R51/Q51</f>
        <v>15.619047619047617</v>
      </c>
    </row>
    <row r="52" spans="1:20" x14ac:dyDescent="0.25">
      <c r="A52">
        <v>3</v>
      </c>
      <c r="B52" s="12">
        <v>0.47</v>
      </c>
      <c r="C52" s="17">
        <v>6.9</v>
      </c>
      <c r="D52" s="14">
        <f t="shared" si="4"/>
        <v>14.680851063829788</v>
      </c>
      <c r="P52" s="12">
        <v>3.3</v>
      </c>
      <c r="Q52" s="12">
        <v>1.1499999999999999</v>
      </c>
      <c r="R52" s="17">
        <v>17.899999999999999</v>
      </c>
      <c r="S52" s="14">
        <f t="shared" ref="S52:S54" si="5">R52/Q52</f>
        <v>15.565217391304348</v>
      </c>
    </row>
    <row r="53" spans="1:20" x14ac:dyDescent="0.25">
      <c r="A53">
        <v>4</v>
      </c>
      <c r="B53" s="12">
        <v>0.56000000000000005</v>
      </c>
      <c r="C53" s="17">
        <v>8.5</v>
      </c>
      <c r="D53" s="14">
        <f t="shared" si="4"/>
        <v>15.178571428571427</v>
      </c>
      <c r="P53" s="12">
        <v>3.5</v>
      </c>
      <c r="Q53" s="12">
        <v>1.26</v>
      </c>
      <c r="R53" s="17">
        <v>19.3</v>
      </c>
      <c r="S53" s="14">
        <f t="shared" si="5"/>
        <v>15.317460317460318</v>
      </c>
    </row>
    <row r="54" spans="1:20" x14ac:dyDescent="0.25">
      <c r="A54">
        <v>5</v>
      </c>
      <c r="B54" s="12">
        <v>0.73</v>
      </c>
      <c r="C54" s="17">
        <v>11.3</v>
      </c>
      <c r="D54" s="14">
        <f t="shared" si="4"/>
        <v>15.479452054794521</v>
      </c>
      <c r="P54" s="12">
        <v>3.7</v>
      </c>
      <c r="Q54" s="12">
        <v>1.35</v>
      </c>
      <c r="R54" s="17">
        <v>21.6</v>
      </c>
      <c r="S54" s="14">
        <f t="shared" si="5"/>
        <v>16</v>
      </c>
    </row>
    <row r="55" spans="1:20" x14ac:dyDescent="0.25">
      <c r="A55">
        <v>6</v>
      </c>
      <c r="B55" s="12">
        <v>0.86</v>
      </c>
      <c r="C55" s="17">
        <v>13.5</v>
      </c>
      <c r="D55" s="14">
        <f t="shared" si="4"/>
        <v>15.697674418604651</v>
      </c>
      <c r="P55" s="12"/>
      <c r="Q55" s="17"/>
      <c r="R55" s="14"/>
    </row>
    <row r="56" spans="1:20" x14ac:dyDescent="0.25">
      <c r="A56">
        <v>7</v>
      </c>
      <c r="B56" s="12">
        <v>0.99</v>
      </c>
      <c r="C56" s="17">
        <v>15.8</v>
      </c>
      <c r="D56" s="14">
        <f t="shared" si="4"/>
        <v>15.95959595959596</v>
      </c>
      <c r="P56" s="12"/>
      <c r="Q56" s="17"/>
      <c r="R56" s="14"/>
    </row>
    <row r="57" spans="1:20" x14ac:dyDescent="0.25">
      <c r="A57">
        <v>8</v>
      </c>
      <c r="B57" s="12">
        <v>1.1100000000000001</v>
      </c>
      <c r="C57" s="17">
        <v>17.5</v>
      </c>
      <c r="D57" s="14">
        <f t="shared" si="4"/>
        <v>15.765765765765764</v>
      </c>
      <c r="P57" s="12"/>
      <c r="Q57" s="17"/>
      <c r="R57" s="14"/>
    </row>
    <row r="58" spans="1:20" x14ac:dyDescent="0.25">
      <c r="A58">
        <v>9</v>
      </c>
      <c r="B58" s="12">
        <v>1.21</v>
      </c>
      <c r="C58" s="17">
        <v>19</v>
      </c>
      <c r="D58" s="14">
        <f t="shared" si="4"/>
        <v>15.702479338842975</v>
      </c>
      <c r="P58" s="12"/>
      <c r="Q58" s="17"/>
      <c r="R58" s="14"/>
    </row>
    <row r="59" spans="1:20" x14ac:dyDescent="0.25">
      <c r="A59">
        <v>10</v>
      </c>
      <c r="B59" s="12">
        <v>1.36</v>
      </c>
      <c r="C59" s="17">
        <v>21.7</v>
      </c>
      <c r="D59" s="14">
        <f t="shared" si="4"/>
        <v>15.955882352941174</v>
      </c>
      <c r="P59" s="12"/>
      <c r="Q59" s="17"/>
      <c r="R59" s="14"/>
    </row>
    <row r="60" spans="1:20" x14ac:dyDescent="0.25">
      <c r="P60" s="12"/>
      <c r="Q60" s="17"/>
      <c r="R60" s="14"/>
    </row>
    <row r="62" spans="1:20" ht="15.75" x14ac:dyDescent="0.25">
      <c r="B62" s="21" t="s">
        <v>84</v>
      </c>
    </row>
    <row r="63" spans="1:20" ht="15.75" x14ac:dyDescent="0.25">
      <c r="B63" s="164" t="s">
        <v>90</v>
      </c>
      <c r="C63" s="164"/>
      <c r="D63" s="164"/>
      <c r="E63" s="164"/>
      <c r="F63" s="164"/>
      <c r="P63" s="21" t="s">
        <v>133</v>
      </c>
    </row>
    <row r="64" spans="1:20" ht="15.75" x14ac:dyDescent="0.25">
      <c r="B64" s="21" t="s">
        <v>89</v>
      </c>
      <c r="P64" s="22" t="s">
        <v>136</v>
      </c>
      <c r="Q64" s="22"/>
      <c r="R64" s="22"/>
      <c r="S64" s="22"/>
      <c r="T64" s="22"/>
    </row>
    <row r="65" spans="1:20" ht="16.5" thickBot="1" x14ac:dyDescent="0.3">
      <c r="B65" s="9" t="s">
        <v>54</v>
      </c>
      <c r="C65" s="9" t="s">
        <v>46</v>
      </c>
      <c r="D65" s="9" t="s">
        <v>87</v>
      </c>
      <c r="P65" s="21" t="s">
        <v>137</v>
      </c>
    </row>
    <row r="66" spans="1:20" ht="16.5" thickBot="1" x14ac:dyDescent="0.3">
      <c r="A66">
        <v>1</v>
      </c>
      <c r="B66" s="12">
        <v>0.24</v>
      </c>
      <c r="C66" s="17">
        <v>3.6</v>
      </c>
      <c r="D66" s="14">
        <f>C66/B66</f>
        <v>15.000000000000002</v>
      </c>
      <c r="P66" s="9" t="s">
        <v>129</v>
      </c>
      <c r="Q66" s="9" t="s">
        <v>130</v>
      </c>
      <c r="R66" s="9" t="s">
        <v>46</v>
      </c>
      <c r="S66" s="9" t="s">
        <v>131</v>
      </c>
    </row>
    <row r="67" spans="1:20" x14ac:dyDescent="0.25">
      <c r="A67">
        <v>2</v>
      </c>
      <c r="B67" s="12">
        <v>0.33</v>
      </c>
      <c r="C67" s="17">
        <v>5.2</v>
      </c>
      <c r="D67" s="14">
        <f t="shared" ref="D67:D75" si="6">C67/B67</f>
        <v>15.757575757575758</v>
      </c>
      <c r="P67" s="12">
        <v>3.1</v>
      </c>
      <c r="Q67" s="12">
        <v>0.86</v>
      </c>
      <c r="R67" s="17">
        <v>15.3</v>
      </c>
      <c r="S67" s="14">
        <f>R67/Q67</f>
        <v>17.790697674418606</v>
      </c>
    </row>
    <row r="68" spans="1:20" x14ac:dyDescent="0.25">
      <c r="A68">
        <v>3</v>
      </c>
      <c r="B68" s="12">
        <v>0.5</v>
      </c>
      <c r="C68" s="17">
        <v>8.1</v>
      </c>
      <c r="D68" s="14">
        <f t="shared" si="6"/>
        <v>16.2</v>
      </c>
      <c r="P68" s="12">
        <v>3.3</v>
      </c>
      <c r="Q68" s="12">
        <v>0.94</v>
      </c>
      <c r="R68" s="17">
        <v>16.8</v>
      </c>
      <c r="S68" s="14">
        <f t="shared" ref="S68:S70" si="7">R68/Q68</f>
        <v>17.872340425531917</v>
      </c>
    </row>
    <row r="69" spans="1:20" x14ac:dyDescent="0.25">
      <c r="A69">
        <v>4</v>
      </c>
      <c r="B69" s="12">
        <v>0.63</v>
      </c>
      <c r="C69" s="17">
        <v>10.6</v>
      </c>
      <c r="D69" s="14">
        <f t="shared" si="6"/>
        <v>16.825396825396826</v>
      </c>
      <c r="P69" s="12">
        <v>3.5</v>
      </c>
      <c r="Q69" s="12">
        <v>1.02</v>
      </c>
      <c r="R69" s="17">
        <v>18.399999999999999</v>
      </c>
      <c r="S69" s="14">
        <f t="shared" si="7"/>
        <v>18.03921568627451</v>
      </c>
    </row>
    <row r="70" spans="1:20" x14ac:dyDescent="0.25">
      <c r="A70">
        <v>5</v>
      </c>
      <c r="B70" s="12">
        <v>0.74</v>
      </c>
      <c r="C70" s="17">
        <v>12.8</v>
      </c>
      <c r="D70" s="14">
        <f t="shared" si="6"/>
        <v>17.297297297297298</v>
      </c>
      <c r="P70" s="12">
        <v>3.7</v>
      </c>
      <c r="Q70" s="12">
        <v>1.1100000000000001</v>
      </c>
      <c r="R70" s="17">
        <v>20.3</v>
      </c>
      <c r="S70" s="14">
        <f t="shared" si="7"/>
        <v>18.288288288288289</v>
      </c>
    </row>
    <row r="71" spans="1:20" x14ac:dyDescent="0.25">
      <c r="A71">
        <v>6</v>
      </c>
      <c r="B71" s="12">
        <v>0.84</v>
      </c>
      <c r="C71" s="17">
        <v>14.6</v>
      </c>
      <c r="D71" s="14">
        <f t="shared" si="6"/>
        <v>17.38095238095238</v>
      </c>
      <c r="P71" s="12"/>
      <c r="Q71" s="17"/>
      <c r="R71" s="14"/>
    </row>
    <row r="72" spans="1:20" x14ac:dyDescent="0.25">
      <c r="A72">
        <v>7</v>
      </c>
      <c r="B72" s="12">
        <v>0.96</v>
      </c>
      <c r="C72" s="17">
        <v>17</v>
      </c>
      <c r="D72" s="14">
        <f t="shared" si="6"/>
        <v>17.708333333333336</v>
      </c>
      <c r="P72" s="12"/>
      <c r="Q72" s="17"/>
      <c r="R72" s="14"/>
    </row>
    <row r="73" spans="1:20" x14ac:dyDescent="0.25">
      <c r="A73">
        <v>8</v>
      </c>
      <c r="B73" s="12">
        <v>1.04</v>
      </c>
      <c r="C73" s="17">
        <v>18.600000000000001</v>
      </c>
      <c r="D73" s="14">
        <f t="shared" si="6"/>
        <v>17.884615384615387</v>
      </c>
      <c r="P73" s="12"/>
      <c r="Q73" s="17"/>
      <c r="R73" s="14"/>
    </row>
    <row r="74" spans="1:20" x14ac:dyDescent="0.25">
      <c r="A74">
        <v>9</v>
      </c>
      <c r="B74" s="12">
        <v>1.1299999999999999</v>
      </c>
      <c r="C74" s="17">
        <v>20.2</v>
      </c>
      <c r="D74" s="14">
        <f t="shared" si="6"/>
        <v>17.876106194690266</v>
      </c>
      <c r="P74" s="12"/>
      <c r="Q74" s="17"/>
      <c r="R74" s="14"/>
    </row>
    <row r="75" spans="1:20" x14ac:dyDescent="0.25">
      <c r="A75">
        <v>10</v>
      </c>
      <c r="B75" s="12">
        <v>1.1499999999999999</v>
      </c>
      <c r="C75" s="17">
        <v>20.5</v>
      </c>
      <c r="D75" s="14">
        <f t="shared" si="6"/>
        <v>17.826086956521742</v>
      </c>
      <c r="P75" s="12"/>
      <c r="Q75" s="17"/>
      <c r="R75" s="14"/>
    </row>
    <row r="76" spans="1:20" x14ac:dyDescent="0.25">
      <c r="P76" s="12"/>
      <c r="Q76" s="17"/>
      <c r="R76" s="14"/>
    </row>
    <row r="77" spans="1:20" x14ac:dyDescent="0.25">
      <c r="P77" s="12"/>
      <c r="Q77" s="17"/>
      <c r="R77" s="14"/>
    </row>
    <row r="78" spans="1:20" ht="15.75" x14ac:dyDescent="0.25">
      <c r="B78" s="21" t="s">
        <v>84</v>
      </c>
    </row>
    <row r="79" spans="1:20" ht="15.75" x14ac:dyDescent="0.25">
      <c r="B79" s="164" t="s">
        <v>91</v>
      </c>
      <c r="C79" s="164"/>
      <c r="D79" s="164"/>
      <c r="E79" s="164"/>
      <c r="F79" s="164"/>
      <c r="P79" s="164" t="s">
        <v>134</v>
      </c>
      <c r="Q79" s="164"/>
      <c r="R79" s="164"/>
      <c r="S79" s="164"/>
      <c r="T79" s="164"/>
    </row>
    <row r="80" spans="1:20" ht="15.75" x14ac:dyDescent="0.25">
      <c r="B80" s="21" t="s">
        <v>88</v>
      </c>
      <c r="P80" s="21" t="s">
        <v>135</v>
      </c>
    </row>
    <row r="81" spans="1:19" ht="16.5" thickBot="1" x14ac:dyDescent="0.3">
      <c r="B81" s="9" t="s">
        <v>54</v>
      </c>
      <c r="C81" s="9" t="s">
        <v>46</v>
      </c>
      <c r="D81" s="9" t="s">
        <v>87</v>
      </c>
      <c r="P81" s="9" t="s">
        <v>129</v>
      </c>
      <c r="Q81" s="9" t="s">
        <v>130</v>
      </c>
      <c r="R81" s="9" t="s">
        <v>46</v>
      </c>
      <c r="S81" s="9" t="s">
        <v>131</v>
      </c>
    </row>
    <row r="82" spans="1:19" x14ac:dyDescent="0.25">
      <c r="A82">
        <v>1</v>
      </c>
      <c r="B82" s="12">
        <v>0.3</v>
      </c>
      <c r="C82" s="17">
        <v>3.9</v>
      </c>
      <c r="D82" s="14">
        <f>C82/B82</f>
        <v>13</v>
      </c>
      <c r="O82">
        <v>1</v>
      </c>
      <c r="P82" s="12">
        <v>3.1</v>
      </c>
      <c r="Q82" s="12">
        <v>1.23</v>
      </c>
      <c r="R82" s="17">
        <v>17.5</v>
      </c>
      <c r="S82" s="14">
        <f>R82/Q82</f>
        <v>14.227642276422765</v>
      </c>
    </row>
    <row r="83" spans="1:19" x14ac:dyDescent="0.25">
      <c r="A83">
        <v>2</v>
      </c>
      <c r="B83" s="12">
        <v>0.54</v>
      </c>
      <c r="C83" s="17">
        <v>7.5</v>
      </c>
      <c r="D83" s="14">
        <f t="shared" ref="D83:D93" si="8">C83/B83</f>
        <v>13.888888888888888</v>
      </c>
      <c r="O83">
        <v>2</v>
      </c>
      <c r="P83" s="12">
        <v>3.3</v>
      </c>
      <c r="Q83" s="12">
        <v>1.34</v>
      </c>
      <c r="R83" s="17">
        <v>19.100000000000001</v>
      </c>
      <c r="S83" s="14">
        <f t="shared" ref="S83:S85" si="9">R83/Q83</f>
        <v>14.253731343283583</v>
      </c>
    </row>
    <row r="84" spans="1:19" x14ac:dyDescent="0.25">
      <c r="A84">
        <v>3</v>
      </c>
      <c r="B84" s="12">
        <v>0.65</v>
      </c>
      <c r="C84" s="17">
        <v>9.1999999999999993</v>
      </c>
      <c r="D84" s="14">
        <f t="shared" si="8"/>
        <v>14.153846153846152</v>
      </c>
      <c r="O84">
        <v>3</v>
      </c>
      <c r="P84" s="12">
        <v>3.5</v>
      </c>
      <c r="Q84" s="12">
        <v>1.46</v>
      </c>
      <c r="R84" s="17">
        <v>20.9</v>
      </c>
      <c r="S84" s="14">
        <f t="shared" si="9"/>
        <v>14.315068493150685</v>
      </c>
    </row>
    <row r="85" spans="1:19" x14ac:dyDescent="0.25">
      <c r="A85">
        <v>4</v>
      </c>
      <c r="B85" s="12">
        <v>0.75</v>
      </c>
      <c r="C85" s="17">
        <v>10.9</v>
      </c>
      <c r="D85" s="14">
        <f t="shared" si="8"/>
        <v>14.533333333333333</v>
      </c>
      <c r="O85">
        <v>4</v>
      </c>
      <c r="P85" s="12">
        <v>3.7</v>
      </c>
      <c r="Q85" s="12">
        <v>1.57</v>
      </c>
      <c r="R85" s="17">
        <v>23.8</v>
      </c>
      <c r="S85" s="14">
        <f t="shared" si="9"/>
        <v>15.159235668789808</v>
      </c>
    </row>
    <row r="86" spans="1:19" x14ac:dyDescent="0.25">
      <c r="A86">
        <v>5</v>
      </c>
      <c r="B86" s="12">
        <v>0.84</v>
      </c>
      <c r="C86" s="17">
        <v>12.4</v>
      </c>
      <c r="D86" s="14">
        <f t="shared" si="8"/>
        <v>14.761904761904763</v>
      </c>
      <c r="P86" s="12"/>
      <c r="Q86" s="17"/>
      <c r="R86" s="14"/>
    </row>
    <row r="87" spans="1:19" x14ac:dyDescent="0.25">
      <c r="A87">
        <v>6</v>
      </c>
      <c r="B87" s="12">
        <v>0.92</v>
      </c>
      <c r="C87" s="17">
        <v>13.8</v>
      </c>
      <c r="D87" s="14">
        <f t="shared" si="8"/>
        <v>15</v>
      </c>
      <c r="P87" s="12"/>
      <c r="Q87" s="17"/>
      <c r="R87" s="14"/>
    </row>
    <row r="88" spans="1:19" x14ac:dyDescent="0.25">
      <c r="A88">
        <v>7</v>
      </c>
      <c r="B88" s="12">
        <v>1.08</v>
      </c>
      <c r="C88" s="17">
        <v>16.3</v>
      </c>
      <c r="D88" s="14">
        <f t="shared" si="8"/>
        <v>15.092592592592592</v>
      </c>
      <c r="P88" s="12"/>
      <c r="Q88" s="17"/>
      <c r="R88" s="14"/>
    </row>
    <row r="89" spans="1:19" x14ac:dyDescent="0.25">
      <c r="A89">
        <v>8</v>
      </c>
      <c r="B89" s="12">
        <v>1.1499999999999999</v>
      </c>
      <c r="C89" s="17">
        <v>17.5</v>
      </c>
      <c r="D89" s="14">
        <f t="shared" si="8"/>
        <v>15.217391304347828</v>
      </c>
      <c r="P89" s="12"/>
      <c r="Q89" s="17"/>
      <c r="R89" s="14"/>
    </row>
    <row r="90" spans="1:19" x14ac:dyDescent="0.25">
      <c r="A90">
        <v>9</v>
      </c>
      <c r="B90" s="12">
        <v>1.29</v>
      </c>
      <c r="C90" s="17">
        <v>19.899999999999999</v>
      </c>
      <c r="D90" s="14">
        <f t="shared" si="8"/>
        <v>15.426356589147286</v>
      </c>
      <c r="P90" s="12"/>
      <c r="Q90" s="17"/>
      <c r="R90" s="14"/>
    </row>
    <row r="91" spans="1:19" x14ac:dyDescent="0.25">
      <c r="A91">
        <v>10</v>
      </c>
      <c r="B91" s="12">
        <v>1.42</v>
      </c>
      <c r="C91" s="17">
        <v>21.8</v>
      </c>
      <c r="D91" s="14">
        <f t="shared" si="8"/>
        <v>15.35211267605634</v>
      </c>
      <c r="P91" s="12"/>
      <c r="Q91" s="17"/>
      <c r="R91" s="14"/>
    </row>
    <row r="92" spans="1:19" x14ac:dyDescent="0.25">
      <c r="A92">
        <v>11</v>
      </c>
      <c r="B92" s="12">
        <v>1.47</v>
      </c>
      <c r="C92" s="17">
        <v>22.9</v>
      </c>
      <c r="D92" s="14">
        <f t="shared" si="8"/>
        <v>15.578231292517007</v>
      </c>
      <c r="P92" s="12"/>
      <c r="Q92" s="17"/>
      <c r="R92" s="14"/>
    </row>
    <row r="93" spans="1:19" x14ac:dyDescent="0.25">
      <c r="A93">
        <v>12</v>
      </c>
      <c r="B93" s="12">
        <v>1.6</v>
      </c>
      <c r="C93" s="17">
        <v>24.7</v>
      </c>
      <c r="D93" s="14">
        <f t="shared" si="8"/>
        <v>15.437499999999998</v>
      </c>
      <c r="P93" s="12"/>
      <c r="Q93" s="17"/>
      <c r="R93" s="14"/>
    </row>
    <row r="96" spans="1:19" ht="15.75" x14ac:dyDescent="0.25">
      <c r="B96" s="21" t="s">
        <v>125</v>
      </c>
      <c r="P96" s="21" t="s">
        <v>125</v>
      </c>
    </row>
    <row r="97" spans="1:20" ht="15.75" x14ac:dyDescent="0.25">
      <c r="B97" s="164" t="s">
        <v>126</v>
      </c>
      <c r="C97" s="164"/>
      <c r="D97" s="164"/>
      <c r="E97" s="164"/>
      <c r="F97" s="164"/>
      <c r="P97" s="164" t="s">
        <v>128</v>
      </c>
      <c r="Q97" s="164"/>
      <c r="R97" s="164"/>
      <c r="S97" s="164"/>
      <c r="T97" s="164"/>
    </row>
    <row r="98" spans="1:20" ht="15.75" x14ac:dyDescent="0.25">
      <c r="B98" s="21" t="s">
        <v>127</v>
      </c>
      <c r="P98" s="21" t="s">
        <v>127</v>
      </c>
    </row>
    <row r="99" spans="1:20" ht="16.5" thickBot="1" x14ac:dyDescent="0.3">
      <c r="B99" s="9" t="s">
        <v>54</v>
      </c>
      <c r="C99" s="9" t="s">
        <v>46</v>
      </c>
      <c r="D99" s="9" t="s">
        <v>87</v>
      </c>
      <c r="P99" s="9" t="s">
        <v>129</v>
      </c>
      <c r="Q99" s="9" t="s">
        <v>130</v>
      </c>
      <c r="R99" s="9" t="s">
        <v>46</v>
      </c>
      <c r="S99" s="9" t="s">
        <v>131</v>
      </c>
    </row>
    <row r="100" spans="1:20" x14ac:dyDescent="0.25">
      <c r="A100">
        <v>1</v>
      </c>
      <c r="B100" s="12">
        <v>0.13</v>
      </c>
      <c r="C100" s="17">
        <v>1.7</v>
      </c>
      <c r="D100" s="14">
        <f>C100/B100</f>
        <v>13.076923076923077</v>
      </c>
      <c r="O100">
        <v>1</v>
      </c>
      <c r="P100" s="12">
        <v>3.1</v>
      </c>
      <c r="Q100" s="12">
        <v>0.5</v>
      </c>
      <c r="R100" s="17">
        <v>8</v>
      </c>
      <c r="S100" s="14">
        <f>R100/Q100</f>
        <v>16</v>
      </c>
    </row>
    <row r="101" spans="1:20" x14ac:dyDescent="0.25">
      <c r="A101">
        <v>2</v>
      </c>
      <c r="B101" s="12">
        <v>0.18</v>
      </c>
      <c r="C101" s="17">
        <v>2.4</v>
      </c>
      <c r="D101" s="14">
        <f t="shared" ref="D101:D111" si="10">C101/B101</f>
        <v>13.333333333333334</v>
      </c>
      <c r="O101">
        <v>2</v>
      </c>
      <c r="P101" s="12">
        <v>3.3</v>
      </c>
      <c r="Q101" s="12">
        <v>0.54</v>
      </c>
      <c r="R101" s="17">
        <v>8.8000000000000007</v>
      </c>
      <c r="S101" s="14">
        <f t="shared" ref="S101:S103" si="11">R101/Q101</f>
        <v>16.296296296296298</v>
      </c>
    </row>
    <row r="102" spans="1:20" x14ac:dyDescent="0.25">
      <c r="A102">
        <v>3</v>
      </c>
      <c r="B102" s="12">
        <v>0.23</v>
      </c>
      <c r="C102" s="17">
        <v>3.2</v>
      </c>
      <c r="D102" s="14">
        <f t="shared" si="10"/>
        <v>13.913043478260869</v>
      </c>
      <c r="O102">
        <v>3</v>
      </c>
      <c r="P102" s="12">
        <v>3.5</v>
      </c>
      <c r="Q102" s="12">
        <v>0.57999999999999996</v>
      </c>
      <c r="R102" s="17">
        <v>9.6999999999999993</v>
      </c>
      <c r="S102" s="14">
        <f t="shared" si="11"/>
        <v>16.724137931034484</v>
      </c>
    </row>
    <row r="103" spans="1:20" x14ac:dyDescent="0.25">
      <c r="A103">
        <v>4</v>
      </c>
      <c r="B103" s="12">
        <v>0.27</v>
      </c>
      <c r="C103" s="17">
        <v>3.9</v>
      </c>
      <c r="D103" s="14">
        <f t="shared" si="10"/>
        <v>14.444444444444443</v>
      </c>
      <c r="O103">
        <v>4</v>
      </c>
      <c r="P103" s="12">
        <v>3.7</v>
      </c>
      <c r="Q103" s="12">
        <v>0.62</v>
      </c>
      <c r="R103" s="17">
        <v>10.5</v>
      </c>
      <c r="S103" s="14">
        <f t="shared" si="11"/>
        <v>16.935483870967744</v>
      </c>
    </row>
    <row r="104" spans="1:20" x14ac:dyDescent="0.25">
      <c r="A104">
        <v>5</v>
      </c>
      <c r="B104" s="12">
        <v>0.3</v>
      </c>
      <c r="C104" s="17">
        <v>4.5999999999999996</v>
      </c>
      <c r="D104" s="14">
        <f t="shared" si="10"/>
        <v>15.333333333333332</v>
      </c>
      <c r="P104" s="12"/>
      <c r="Q104" s="17"/>
      <c r="R104" s="14"/>
    </row>
    <row r="105" spans="1:20" x14ac:dyDescent="0.25">
      <c r="A105">
        <v>6</v>
      </c>
      <c r="B105" s="12">
        <v>0.34</v>
      </c>
      <c r="C105" s="17">
        <v>5.2</v>
      </c>
      <c r="D105" s="14">
        <f t="shared" si="10"/>
        <v>15.294117647058822</v>
      </c>
      <c r="P105" s="12"/>
      <c r="Q105" s="17"/>
      <c r="R105" s="14"/>
    </row>
    <row r="106" spans="1:20" x14ac:dyDescent="0.25">
      <c r="A106">
        <v>7</v>
      </c>
      <c r="B106" s="12">
        <v>0.37</v>
      </c>
      <c r="C106" s="17">
        <v>5.8</v>
      </c>
      <c r="D106" s="14">
        <f t="shared" si="10"/>
        <v>15.675675675675675</v>
      </c>
      <c r="P106" s="12"/>
      <c r="Q106" s="17"/>
      <c r="R106" s="14"/>
    </row>
    <row r="107" spans="1:20" x14ac:dyDescent="0.25">
      <c r="A107">
        <v>8</v>
      </c>
      <c r="B107" s="12">
        <v>0.41</v>
      </c>
      <c r="C107" s="17">
        <v>6.3</v>
      </c>
      <c r="D107" s="14">
        <f t="shared" si="10"/>
        <v>15.365853658536587</v>
      </c>
      <c r="P107" s="12"/>
      <c r="Q107" s="17"/>
      <c r="R107" s="14"/>
    </row>
    <row r="108" spans="1:20" x14ac:dyDescent="0.25">
      <c r="A108">
        <v>9</v>
      </c>
      <c r="B108" s="12">
        <v>0.46</v>
      </c>
      <c r="C108" s="17">
        <v>7.3</v>
      </c>
      <c r="D108" s="14">
        <f t="shared" si="10"/>
        <v>15.869565217391303</v>
      </c>
      <c r="P108" s="12"/>
      <c r="Q108" s="17"/>
      <c r="R108" s="14"/>
    </row>
    <row r="109" spans="1:20" x14ac:dyDescent="0.25">
      <c r="A109">
        <v>10</v>
      </c>
      <c r="B109" s="12">
        <v>0.52</v>
      </c>
      <c r="C109" s="17">
        <v>8.4</v>
      </c>
      <c r="D109" s="14">
        <f t="shared" si="10"/>
        <v>16.153846153846153</v>
      </c>
      <c r="P109" s="12"/>
      <c r="Q109" s="17"/>
      <c r="R109" s="14"/>
    </row>
    <row r="110" spans="1:20" x14ac:dyDescent="0.25">
      <c r="A110">
        <v>11</v>
      </c>
      <c r="B110" s="12">
        <v>0.57999999999999996</v>
      </c>
      <c r="C110" s="17">
        <v>9.6</v>
      </c>
      <c r="D110" s="14">
        <f t="shared" si="10"/>
        <v>16.551724137931036</v>
      </c>
      <c r="P110" s="12"/>
      <c r="Q110" s="17"/>
      <c r="R110" s="14"/>
    </row>
    <row r="111" spans="1:20" x14ac:dyDescent="0.25">
      <c r="A111">
        <v>12</v>
      </c>
      <c r="B111" s="12">
        <v>0.63</v>
      </c>
      <c r="C111" s="17">
        <v>10.6</v>
      </c>
      <c r="D111" s="14">
        <f t="shared" si="10"/>
        <v>16.825396825396826</v>
      </c>
      <c r="P111" s="12"/>
      <c r="Q111" s="17"/>
      <c r="R111" s="14"/>
    </row>
    <row r="114" spans="1:20" ht="15.75" x14ac:dyDescent="0.25">
      <c r="B114" s="21" t="s">
        <v>152</v>
      </c>
      <c r="P114" s="21" t="s">
        <v>152</v>
      </c>
    </row>
    <row r="115" spans="1:20" ht="15.75" x14ac:dyDescent="0.25">
      <c r="B115" s="164" t="s">
        <v>153</v>
      </c>
      <c r="C115" s="164"/>
      <c r="D115" s="164"/>
      <c r="E115" s="164"/>
      <c r="F115" s="164"/>
      <c r="P115" s="164" t="s">
        <v>155</v>
      </c>
      <c r="Q115" s="164"/>
      <c r="R115" s="164"/>
      <c r="S115" s="164"/>
      <c r="T115" s="164"/>
    </row>
    <row r="116" spans="1:20" ht="15.75" x14ac:dyDescent="0.25">
      <c r="B116" s="21" t="s">
        <v>154</v>
      </c>
      <c r="P116" s="21" t="s">
        <v>154</v>
      </c>
    </row>
    <row r="117" spans="1:20" ht="16.5" thickBot="1" x14ac:dyDescent="0.3">
      <c r="B117" s="9" t="s">
        <v>54</v>
      </c>
      <c r="C117" s="9" t="s">
        <v>46</v>
      </c>
      <c r="D117" s="9" t="s">
        <v>87</v>
      </c>
      <c r="P117" s="9" t="s">
        <v>129</v>
      </c>
      <c r="Q117" s="9" t="s">
        <v>130</v>
      </c>
      <c r="R117" s="9" t="s">
        <v>46</v>
      </c>
      <c r="S117" s="9" t="s">
        <v>131</v>
      </c>
    </row>
    <row r="118" spans="1:20" x14ac:dyDescent="0.25">
      <c r="A118">
        <v>1</v>
      </c>
      <c r="B118" s="12">
        <v>0.42</v>
      </c>
      <c r="C118" s="17">
        <v>4.4000000000000004</v>
      </c>
      <c r="D118" s="14">
        <f>C118/B118</f>
        <v>10.476190476190478</v>
      </c>
      <c r="O118">
        <v>1</v>
      </c>
      <c r="P118" s="12">
        <v>3.1</v>
      </c>
      <c r="Q118" s="12">
        <v>1.93</v>
      </c>
      <c r="R118" s="17">
        <v>25.1</v>
      </c>
      <c r="S118" s="14">
        <f>R118/Q118</f>
        <v>13.005181347150261</v>
      </c>
    </row>
    <row r="119" spans="1:20" x14ac:dyDescent="0.25">
      <c r="A119">
        <v>2</v>
      </c>
      <c r="B119" s="12">
        <v>0.6</v>
      </c>
      <c r="C119" s="17">
        <v>6.6</v>
      </c>
      <c r="D119" s="14">
        <f t="shared" ref="D119:D129" si="12">C119/B119</f>
        <v>11</v>
      </c>
      <c r="O119">
        <v>2</v>
      </c>
      <c r="P119" s="12">
        <v>3.3</v>
      </c>
      <c r="Q119" s="12">
        <v>2.12</v>
      </c>
      <c r="R119" s="17">
        <v>27.6</v>
      </c>
      <c r="S119" s="14">
        <f t="shared" ref="S119:S121" si="13">R119/Q119</f>
        <v>13.018867924528301</v>
      </c>
    </row>
    <row r="120" spans="1:20" x14ac:dyDescent="0.25">
      <c r="A120">
        <v>3</v>
      </c>
      <c r="B120" s="12">
        <v>0.94</v>
      </c>
      <c r="C120" s="17">
        <v>11.3</v>
      </c>
      <c r="D120" s="14">
        <f t="shared" si="12"/>
        <v>12.021276595744682</v>
      </c>
      <c r="O120">
        <v>3</v>
      </c>
      <c r="P120" s="12">
        <v>3.5</v>
      </c>
      <c r="Q120" s="12">
        <v>2.2999999999999998</v>
      </c>
      <c r="R120" s="17">
        <v>30.2</v>
      </c>
      <c r="S120" s="14">
        <f t="shared" si="13"/>
        <v>13.130434782608697</v>
      </c>
    </row>
    <row r="121" spans="1:20" x14ac:dyDescent="0.25">
      <c r="A121">
        <v>4</v>
      </c>
      <c r="B121" s="12">
        <v>1.25</v>
      </c>
      <c r="C121" s="17">
        <v>15.5</v>
      </c>
      <c r="D121" s="14">
        <f t="shared" si="12"/>
        <v>12.4</v>
      </c>
      <c r="O121">
        <v>4</v>
      </c>
      <c r="P121" s="12">
        <v>3.7</v>
      </c>
      <c r="Q121" s="12">
        <v>2.4900000000000002</v>
      </c>
      <c r="R121" s="17">
        <v>33.1</v>
      </c>
      <c r="S121" s="14">
        <f t="shared" si="13"/>
        <v>13.293172690763052</v>
      </c>
    </row>
    <row r="122" spans="1:20" x14ac:dyDescent="0.25">
      <c r="A122">
        <v>5</v>
      </c>
      <c r="B122" s="12">
        <v>1.53</v>
      </c>
      <c r="C122" s="17">
        <v>19.600000000000001</v>
      </c>
      <c r="D122" s="14">
        <f t="shared" si="12"/>
        <v>12.81045751633987</v>
      </c>
    </row>
    <row r="123" spans="1:20" x14ac:dyDescent="0.25">
      <c r="A123">
        <v>6</v>
      </c>
      <c r="B123" s="12">
        <v>1.67</v>
      </c>
      <c r="C123" s="17">
        <v>21.3</v>
      </c>
      <c r="D123" s="14">
        <f t="shared" si="12"/>
        <v>12.754491017964073</v>
      </c>
    </row>
    <row r="124" spans="1:20" x14ac:dyDescent="0.25">
      <c r="A124">
        <v>7</v>
      </c>
      <c r="B124" s="12">
        <v>1.8</v>
      </c>
      <c r="C124" s="17">
        <v>23.1</v>
      </c>
      <c r="D124" s="14">
        <f t="shared" si="12"/>
        <v>12.833333333333334</v>
      </c>
    </row>
    <row r="125" spans="1:20" x14ac:dyDescent="0.25">
      <c r="A125">
        <v>8</v>
      </c>
      <c r="B125" s="12">
        <v>2.0099999999999998</v>
      </c>
      <c r="C125" s="17">
        <v>26.3</v>
      </c>
      <c r="D125" s="14">
        <f t="shared" si="12"/>
        <v>13.084577114427862</v>
      </c>
    </row>
    <row r="126" spans="1:20" x14ac:dyDescent="0.25">
      <c r="A126">
        <v>9</v>
      </c>
      <c r="B126" s="12">
        <v>2.11</v>
      </c>
      <c r="C126" s="17">
        <v>27.9</v>
      </c>
      <c r="D126" s="14">
        <f t="shared" si="12"/>
        <v>13.222748815165877</v>
      </c>
    </row>
    <row r="127" spans="1:20" x14ac:dyDescent="0.25">
      <c r="A127">
        <v>10</v>
      </c>
      <c r="B127" s="12">
        <v>2.2200000000000002</v>
      </c>
      <c r="C127" s="17">
        <v>29.4</v>
      </c>
      <c r="D127" s="14">
        <f t="shared" si="12"/>
        <v>13.243243243243242</v>
      </c>
    </row>
    <row r="128" spans="1:20" x14ac:dyDescent="0.25">
      <c r="A128">
        <v>11</v>
      </c>
      <c r="B128" s="12">
        <v>2.3199999999999998</v>
      </c>
      <c r="C128" s="17">
        <v>30.7</v>
      </c>
      <c r="D128" s="14">
        <f t="shared" si="12"/>
        <v>13.232758620689657</v>
      </c>
    </row>
    <row r="129" spans="1:20" x14ac:dyDescent="0.25">
      <c r="A129">
        <v>12</v>
      </c>
      <c r="B129" s="12">
        <v>2.4900000000000002</v>
      </c>
      <c r="C129" s="17">
        <v>33.1</v>
      </c>
      <c r="D129" s="14">
        <f t="shared" si="12"/>
        <v>13.293172690763052</v>
      </c>
    </row>
    <row r="132" spans="1:20" ht="15.75" x14ac:dyDescent="0.25">
      <c r="B132" s="21" t="s">
        <v>152</v>
      </c>
      <c r="P132" s="21" t="s">
        <v>152</v>
      </c>
    </row>
    <row r="133" spans="1:20" ht="15.75" x14ac:dyDescent="0.25">
      <c r="B133" s="164" t="s">
        <v>153</v>
      </c>
      <c r="C133" s="164"/>
      <c r="D133" s="164"/>
      <c r="E133" s="164"/>
      <c r="F133" s="164"/>
      <c r="P133" s="164" t="s">
        <v>155</v>
      </c>
      <c r="Q133" s="164"/>
      <c r="R133" s="164"/>
      <c r="S133" s="164"/>
      <c r="T133" s="164"/>
    </row>
    <row r="134" spans="1:20" ht="15.75" x14ac:dyDescent="0.25">
      <c r="B134" s="21" t="s">
        <v>156</v>
      </c>
      <c r="P134" s="21" t="s">
        <v>156</v>
      </c>
    </row>
    <row r="135" spans="1:20" ht="16.5" thickBot="1" x14ac:dyDescent="0.3">
      <c r="B135" s="9" t="s">
        <v>54</v>
      </c>
      <c r="C135" s="9" t="s">
        <v>46</v>
      </c>
      <c r="D135" s="9" t="s">
        <v>87</v>
      </c>
      <c r="P135" s="9" t="s">
        <v>129</v>
      </c>
      <c r="Q135" s="9" t="s">
        <v>130</v>
      </c>
      <c r="R135" s="9" t="s">
        <v>46</v>
      </c>
      <c r="S135" s="9" t="s">
        <v>131</v>
      </c>
    </row>
    <row r="136" spans="1:20" x14ac:dyDescent="0.25">
      <c r="A136">
        <v>1</v>
      </c>
      <c r="B136" s="12">
        <v>0.45</v>
      </c>
      <c r="C136" s="17">
        <v>3.9</v>
      </c>
      <c r="D136" s="14">
        <f>C136/B136</f>
        <v>8.6666666666666661</v>
      </c>
      <c r="O136">
        <v>1</v>
      </c>
      <c r="P136" s="12">
        <v>3.1</v>
      </c>
      <c r="Q136" s="12">
        <v>2.39</v>
      </c>
      <c r="R136" s="17">
        <v>26.8</v>
      </c>
      <c r="S136" s="14">
        <f>R136/Q136</f>
        <v>11.213389121338912</v>
      </c>
    </row>
    <row r="137" spans="1:20" x14ac:dyDescent="0.25">
      <c r="A137">
        <v>2</v>
      </c>
      <c r="B137" s="12">
        <v>0.66</v>
      </c>
      <c r="C137" s="17">
        <v>6.6</v>
      </c>
      <c r="D137" s="14">
        <f t="shared" ref="D137:D147" si="14">C137/B137</f>
        <v>9.9999999999999982</v>
      </c>
      <c r="O137">
        <v>2</v>
      </c>
      <c r="P137" s="12">
        <v>3.3</v>
      </c>
      <c r="Q137" s="12">
        <v>2.62</v>
      </c>
      <c r="R137" s="17">
        <v>29</v>
      </c>
      <c r="S137" s="14">
        <f t="shared" ref="S137:S139" si="15">R137/Q137</f>
        <v>11.068702290076335</v>
      </c>
    </row>
    <row r="138" spans="1:20" x14ac:dyDescent="0.25">
      <c r="A138">
        <v>3</v>
      </c>
      <c r="B138" s="12">
        <v>0.86</v>
      </c>
      <c r="C138" s="17">
        <v>9</v>
      </c>
      <c r="D138" s="14">
        <f t="shared" si="14"/>
        <v>10.465116279069768</v>
      </c>
      <c r="O138">
        <v>3</v>
      </c>
      <c r="P138" s="12">
        <v>3.5</v>
      </c>
      <c r="Q138" s="12">
        <v>2.78</v>
      </c>
      <c r="R138" s="17">
        <v>32.700000000000003</v>
      </c>
      <c r="S138" s="14">
        <f t="shared" si="15"/>
        <v>11.762589928057556</v>
      </c>
    </row>
    <row r="139" spans="1:20" x14ac:dyDescent="0.25">
      <c r="A139">
        <v>4</v>
      </c>
      <c r="B139" s="12">
        <v>1.06</v>
      </c>
      <c r="C139" s="17">
        <v>11.3</v>
      </c>
      <c r="D139" s="14">
        <f t="shared" si="14"/>
        <v>10.660377358490566</v>
      </c>
      <c r="O139">
        <v>4</v>
      </c>
      <c r="P139" s="12">
        <v>3.7</v>
      </c>
      <c r="Q139" s="12">
        <v>3</v>
      </c>
      <c r="R139" s="17">
        <v>35.700000000000003</v>
      </c>
      <c r="S139" s="14">
        <f t="shared" si="15"/>
        <v>11.9</v>
      </c>
    </row>
    <row r="140" spans="1:20" x14ac:dyDescent="0.25">
      <c r="A140">
        <v>5</v>
      </c>
      <c r="B140" s="12">
        <v>1.42</v>
      </c>
      <c r="C140" s="17">
        <v>15.7</v>
      </c>
      <c r="D140" s="14">
        <f t="shared" si="14"/>
        <v>11.056338028169014</v>
      </c>
    </row>
    <row r="141" spans="1:20" x14ac:dyDescent="0.25">
      <c r="A141">
        <v>6</v>
      </c>
      <c r="B141" s="12">
        <v>1.59</v>
      </c>
      <c r="C141" s="17">
        <v>17.8</v>
      </c>
      <c r="D141" s="14">
        <f t="shared" si="14"/>
        <v>11.19496855345912</v>
      </c>
    </row>
    <row r="142" spans="1:20" x14ac:dyDescent="0.25">
      <c r="A142">
        <v>7</v>
      </c>
      <c r="B142" s="12">
        <v>1.93</v>
      </c>
      <c r="C142" s="17">
        <v>21.2</v>
      </c>
      <c r="D142" s="14">
        <f t="shared" si="14"/>
        <v>10.984455958549223</v>
      </c>
    </row>
    <row r="143" spans="1:20" x14ac:dyDescent="0.25">
      <c r="A143">
        <v>8</v>
      </c>
      <c r="B143" s="12">
        <v>2.37</v>
      </c>
      <c r="C143" s="17">
        <v>26.6</v>
      </c>
      <c r="D143" s="14">
        <f t="shared" si="14"/>
        <v>11.223628691983123</v>
      </c>
    </row>
    <row r="144" spans="1:20" x14ac:dyDescent="0.25">
      <c r="A144">
        <v>9</v>
      </c>
      <c r="B144" s="12">
        <v>2.52</v>
      </c>
      <c r="C144" s="17">
        <v>28.1</v>
      </c>
      <c r="D144" s="14">
        <f t="shared" si="14"/>
        <v>11.150793650793652</v>
      </c>
    </row>
    <row r="145" spans="1:20" x14ac:dyDescent="0.25">
      <c r="A145">
        <v>10</v>
      </c>
      <c r="B145" s="12">
        <v>2.63</v>
      </c>
      <c r="C145" s="17">
        <v>30.7</v>
      </c>
      <c r="D145" s="14">
        <f t="shared" si="14"/>
        <v>11.67300380228137</v>
      </c>
    </row>
    <row r="146" spans="1:20" x14ac:dyDescent="0.25">
      <c r="A146">
        <v>11</v>
      </c>
      <c r="B146" s="12">
        <v>2.75</v>
      </c>
      <c r="C146" s="17">
        <v>32.4</v>
      </c>
      <c r="D146" s="14">
        <f t="shared" si="14"/>
        <v>11.781818181818181</v>
      </c>
    </row>
    <row r="147" spans="1:20" x14ac:dyDescent="0.25">
      <c r="A147">
        <v>12</v>
      </c>
      <c r="B147" s="12">
        <v>3</v>
      </c>
      <c r="C147" s="17">
        <v>35.700000000000003</v>
      </c>
      <c r="D147" s="14">
        <f t="shared" si="14"/>
        <v>11.9</v>
      </c>
    </row>
    <row r="150" spans="1:20" ht="15.75" x14ac:dyDescent="0.25">
      <c r="B150" s="21" t="s">
        <v>152</v>
      </c>
      <c r="P150" s="21" t="s">
        <v>152</v>
      </c>
    </row>
    <row r="151" spans="1:20" ht="15.75" x14ac:dyDescent="0.25">
      <c r="B151" s="164" t="s">
        <v>157</v>
      </c>
      <c r="C151" s="164"/>
      <c r="D151" s="164"/>
      <c r="E151" s="164"/>
      <c r="F151" s="164"/>
      <c r="P151" s="164" t="s">
        <v>159</v>
      </c>
      <c r="Q151" s="164"/>
      <c r="R151" s="164"/>
      <c r="S151" s="164"/>
      <c r="T151" s="164"/>
    </row>
    <row r="152" spans="1:20" ht="15.75" x14ac:dyDescent="0.25">
      <c r="B152" s="21" t="s">
        <v>154</v>
      </c>
      <c r="P152" s="21" t="s">
        <v>154</v>
      </c>
    </row>
    <row r="153" spans="1:20" ht="16.5" thickBot="1" x14ac:dyDescent="0.3">
      <c r="B153" s="9" t="s">
        <v>54</v>
      </c>
      <c r="C153" s="9" t="s">
        <v>46</v>
      </c>
      <c r="D153" s="9" t="s">
        <v>87</v>
      </c>
      <c r="P153" s="9" t="s">
        <v>129</v>
      </c>
      <c r="Q153" s="9" t="s">
        <v>130</v>
      </c>
      <c r="R153" s="9" t="s">
        <v>46</v>
      </c>
      <c r="S153" s="9" t="s">
        <v>131</v>
      </c>
    </row>
    <row r="154" spans="1:20" x14ac:dyDescent="0.25">
      <c r="A154">
        <v>1</v>
      </c>
      <c r="B154" s="12">
        <v>0.48</v>
      </c>
      <c r="C154" s="17">
        <v>5</v>
      </c>
      <c r="D154" s="14">
        <f>C154/B154</f>
        <v>10.416666666666668</v>
      </c>
      <c r="O154">
        <v>1</v>
      </c>
      <c r="P154" s="12">
        <v>3.1</v>
      </c>
      <c r="Q154" s="12">
        <v>2.1</v>
      </c>
      <c r="R154" s="17">
        <v>26.6</v>
      </c>
      <c r="S154" s="14">
        <f>R154/Q154</f>
        <v>12.666666666666666</v>
      </c>
    </row>
    <row r="155" spans="1:20" x14ac:dyDescent="0.25">
      <c r="A155">
        <v>2</v>
      </c>
      <c r="B155" s="12">
        <v>0.69</v>
      </c>
      <c r="C155" s="17">
        <v>7.7</v>
      </c>
      <c r="D155" s="14">
        <f t="shared" ref="D155:D166" si="16">C155/B155</f>
        <v>11.159420289855074</v>
      </c>
      <c r="O155">
        <v>2</v>
      </c>
      <c r="P155" s="12">
        <v>3.3</v>
      </c>
      <c r="Q155" s="12">
        <v>2.3199999999999998</v>
      </c>
      <c r="R155" s="17">
        <v>29.4</v>
      </c>
      <c r="S155" s="14">
        <f t="shared" ref="S155:S157" si="17">R155/Q155</f>
        <v>12.672413793103448</v>
      </c>
    </row>
    <row r="156" spans="1:20" x14ac:dyDescent="0.25">
      <c r="A156">
        <v>3</v>
      </c>
      <c r="B156" s="12">
        <v>0.89</v>
      </c>
      <c r="C156" s="17">
        <v>10.1</v>
      </c>
      <c r="D156" s="14">
        <f t="shared" si="16"/>
        <v>11.348314606741573</v>
      </c>
      <c r="O156">
        <v>3</v>
      </c>
      <c r="P156" s="12">
        <v>3.5</v>
      </c>
      <c r="Q156" s="12">
        <v>2.5499999999999998</v>
      </c>
      <c r="R156" s="17">
        <v>32.5</v>
      </c>
      <c r="S156" s="14">
        <f t="shared" si="17"/>
        <v>12.745098039215687</v>
      </c>
    </row>
    <row r="157" spans="1:20" x14ac:dyDescent="0.25">
      <c r="A157">
        <v>4</v>
      </c>
      <c r="B157" s="12">
        <v>1.26</v>
      </c>
      <c r="C157" s="17">
        <v>14.9</v>
      </c>
      <c r="D157" s="14">
        <f t="shared" si="16"/>
        <v>11.825396825396826</v>
      </c>
      <c r="O157">
        <v>4</v>
      </c>
      <c r="P157" s="12">
        <v>3.7</v>
      </c>
      <c r="Q157" s="12">
        <v>2.74</v>
      </c>
      <c r="R157" s="17">
        <v>35.1</v>
      </c>
      <c r="S157" s="14">
        <f t="shared" si="17"/>
        <v>12.810218978102188</v>
      </c>
    </row>
    <row r="158" spans="1:20" x14ac:dyDescent="0.25">
      <c r="A158">
        <v>5</v>
      </c>
      <c r="B158" s="12">
        <v>1.41</v>
      </c>
      <c r="C158" s="17">
        <v>17.100000000000001</v>
      </c>
      <c r="D158" s="14">
        <f t="shared" si="16"/>
        <v>12.127659574468087</v>
      </c>
    </row>
    <row r="159" spans="1:20" x14ac:dyDescent="0.25">
      <c r="A159">
        <v>6</v>
      </c>
      <c r="B159" s="12">
        <v>1.73</v>
      </c>
      <c r="C159" s="17">
        <v>21.1</v>
      </c>
      <c r="D159" s="14">
        <f t="shared" si="16"/>
        <v>12.196531791907516</v>
      </c>
    </row>
    <row r="160" spans="1:20" x14ac:dyDescent="0.25">
      <c r="A160">
        <v>7</v>
      </c>
      <c r="B160" s="12">
        <v>2.02</v>
      </c>
      <c r="C160" s="17">
        <v>25.2</v>
      </c>
      <c r="D160" s="14">
        <f t="shared" si="16"/>
        <v>12.475247524752476</v>
      </c>
    </row>
    <row r="161" spans="1:28" x14ac:dyDescent="0.25">
      <c r="A161">
        <v>8</v>
      </c>
      <c r="B161" s="12">
        <v>2.25</v>
      </c>
      <c r="C161" s="17">
        <v>28.4</v>
      </c>
      <c r="D161" s="14">
        <f t="shared" si="16"/>
        <v>12.622222222222222</v>
      </c>
    </row>
    <row r="162" spans="1:28" x14ac:dyDescent="0.25">
      <c r="A162">
        <v>9</v>
      </c>
      <c r="B162" s="12">
        <v>2.4700000000000002</v>
      </c>
      <c r="C162" s="17">
        <v>31.4</v>
      </c>
      <c r="D162" s="14">
        <f t="shared" si="16"/>
        <v>12.712550607287447</v>
      </c>
    </row>
    <row r="163" spans="1:28" x14ac:dyDescent="0.25">
      <c r="A163">
        <v>10</v>
      </c>
      <c r="B163" s="12">
        <v>2.74</v>
      </c>
      <c r="C163" s="17">
        <v>35.1</v>
      </c>
      <c r="D163" s="14">
        <f t="shared" si="16"/>
        <v>12.810218978102188</v>
      </c>
    </row>
    <row r="164" spans="1:28" x14ac:dyDescent="0.25">
      <c r="B164" s="12"/>
      <c r="C164" s="17"/>
      <c r="D164" s="14"/>
    </row>
    <row r="165" spans="1:28" x14ac:dyDescent="0.25">
      <c r="B165" s="169" t="s">
        <v>158</v>
      </c>
      <c r="C165" s="170"/>
      <c r="D165" s="170"/>
      <c r="E165" s="170"/>
    </row>
    <row r="166" spans="1:28" x14ac:dyDescent="0.25">
      <c r="A166">
        <v>1</v>
      </c>
      <c r="B166" s="32">
        <v>3.36</v>
      </c>
      <c r="C166" s="33">
        <v>39.5</v>
      </c>
      <c r="D166" s="14">
        <f t="shared" si="16"/>
        <v>11.755952380952381</v>
      </c>
    </row>
    <row r="167" spans="1:28" x14ac:dyDescent="0.25">
      <c r="B167" s="32"/>
      <c r="C167" s="33"/>
      <c r="D167" s="14"/>
    </row>
    <row r="168" spans="1:28" ht="15.75" x14ac:dyDescent="0.25">
      <c r="B168" s="21" t="s">
        <v>592</v>
      </c>
      <c r="P168" s="21" t="s">
        <v>592</v>
      </c>
    </row>
    <row r="169" spans="1:28" ht="15.75" x14ac:dyDescent="0.25">
      <c r="B169" s="164" t="s">
        <v>157</v>
      </c>
      <c r="C169" s="164"/>
      <c r="D169" s="164"/>
      <c r="E169" s="164"/>
      <c r="F169" s="164"/>
      <c r="P169" s="164" t="s">
        <v>159</v>
      </c>
      <c r="Q169" s="164"/>
      <c r="R169" s="164"/>
      <c r="S169" s="164"/>
      <c r="T169" s="164"/>
    </row>
    <row r="170" spans="1:28" ht="15.75" x14ac:dyDescent="0.25">
      <c r="B170" s="21" t="s">
        <v>580</v>
      </c>
      <c r="P170" s="21" t="s">
        <v>580</v>
      </c>
      <c r="U170" s="108"/>
      <c r="V170" s="108"/>
      <c r="W170" s="108"/>
      <c r="X170" s="108"/>
      <c r="Y170" s="108"/>
      <c r="Z170" s="108"/>
      <c r="AA170" s="108"/>
      <c r="AB170" s="108"/>
    </row>
    <row r="171" spans="1:28" ht="16.5" thickBot="1" x14ac:dyDescent="0.3">
      <c r="B171" s="9" t="s">
        <v>54</v>
      </c>
      <c r="C171" s="9" t="s">
        <v>46</v>
      </c>
      <c r="D171" s="9" t="s">
        <v>87</v>
      </c>
      <c r="P171" s="9" t="s">
        <v>129</v>
      </c>
      <c r="Q171" s="9" t="s">
        <v>130</v>
      </c>
      <c r="R171" s="9" t="s">
        <v>46</v>
      </c>
      <c r="S171" s="9" t="s">
        <v>131</v>
      </c>
    </row>
    <row r="172" spans="1:28" x14ac:dyDescent="0.25">
      <c r="A172">
        <v>1</v>
      </c>
      <c r="B172" s="12">
        <v>0.43</v>
      </c>
      <c r="C172" s="17">
        <v>3.1</v>
      </c>
      <c r="D172" s="14">
        <f>C172/B172</f>
        <v>7.2093023255813957</v>
      </c>
      <c r="O172">
        <v>1</v>
      </c>
      <c r="P172" s="12">
        <v>3.1</v>
      </c>
      <c r="Q172" s="12">
        <v>1.91</v>
      </c>
      <c r="R172" s="17">
        <v>15.4</v>
      </c>
      <c r="S172" s="14">
        <f>R172/Q172</f>
        <v>8.0628272251308903</v>
      </c>
    </row>
    <row r="173" spans="1:28" x14ac:dyDescent="0.25">
      <c r="A173">
        <v>2</v>
      </c>
      <c r="B173" s="12">
        <v>0.63</v>
      </c>
      <c r="C173" s="17">
        <v>4.5999999999999996</v>
      </c>
      <c r="D173" s="14">
        <f t="shared" ref="D173:D178" si="18">C173/B173</f>
        <v>7.3015873015873014</v>
      </c>
      <c r="O173">
        <v>2</v>
      </c>
      <c r="P173" s="12">
        <v>3.3</v>
      </c>
      <c r="Q173" s="12">
        <v>2.12</v>
      </c>
      <c r="R173" s="17">
        <v>17.2</v>
      </c>
      <c r="S173" s="14">
        <f t="shared" ref="S173:S175" si="19">R173/Q173</f>
        <v>8.1132075471698109</v>
      </c>
    </row>
    <row r="174" spans="1:28" x14ac:dyDescent="0.25">
      <c r="A174">
        <v>3</v>
      </c>
      <c r="B174" s="12">
        <v>1.01</v>
      </c>
      <c r="C174" s="17">
        <v>7.4</v>
      </c>
      <c r="D174" s="14">
        <f t="shared" si="18"/>
        <v>7.326732673267327</v>
      </c>
      <c r="O174">
        <v>3</v>
      </c>
      <c r="P174" s="12">
        <v>3.5</v>
      </c>
      <c r="Q174" s="12">
        <v>2.34</v>
      </c>
      <c r="R174" s="17">
        <v>18.8</v>
      </c>
      <c r="S174" s="14">
        <f t="shared" si="19"/>
        <v>8.0341880341880358</v>
      </c>
    </row>
    <row r="175" spans="1:28" x14ac:dyDescent="0.25">
      <c r="A175">
        <v>4</v>
      </c>
      <c r="B175" s="12">
        <v>1.58</v>
      </c>
      <c r="C175" s="17">
        <v>12.5</v>
      </c>
      <c r="D175" s="14">
        <f t="shared" si="18"/>
        <v>7.9113924050632907</v>
      </c>
      <c r="O175">
        <v>4</v>
      </c>
      <c r="P175" s="12">
        <v>3.7</v>
      </c>
      <c r="Q175" s="12">
        <v>2.5499999999999998</v>
      </c>
      <c r="R175" s="17">
        <v>20.5</v>
      </c>
      <c r="S175" s="14">
        <f t="shared" si="19"/>
        <v>8.0392156862745097</v>
      </c>
    </row>
    <row r="176" spans="1:28" x14ac:dyDescent="0.25">
      <c r="A176">
        <v>5</v>
      </c>
      <c r="B176" s="12">
        <v>1.84</v>
      </c>
      <c r="C176" s="17">
        <v>14.8</v>
      </c>
      <c r="D176" s="14">
        <f t="shared" si="18"/>
        <v>8.0434782608695645</v>
      </c>
    </row>
    <row r="177" spans="1:20" x14ac:dyDescent="0.25">
      <c r="A177">
        <v>6</v>
      </c>
      <c r="B177" s="12">
        <v>2.1800000000000002</v>
      </c>
      <c r="C177" s="17">
        <v>17.600000000000001</v>
      </c>
      <c r="D177" s="14">
        <f t="shared" si="18"/>
        <v>8.0733944954128436</v>
      </c>
    </row>
    <row r="178" spans="1:20" x14ac:dyDescent="0.25">
      <c r="A178">
        <v>7</v>
      </c>
      <c r="B178" s="12">
        <v>2.5499999999999998</v>
      </c>
      <c r="C178" s="17">
        <v>20.5</v>
      </c>
      <c r="D178" s="14">
        <f t="shared" si="18"/>
        <v>8.0392156862745097</v>
      </c>
    </row>
    <row r="179" spans="1:20" x14ac:dyDescent="0.25">
      <c r="B179" s="12"/>
      <c r="C179" s="17"/>
      <c r="D179" s="14"/>
    </row>
    <row r="180" spans="1:20" x14ac:dyDescent="0.25">
      <c r="B180" s="12"/>
      <c r="C180" s="17"/>
      <c r="D180" s="14"/>
    </row>
    <row r="181" spans="1:20" x14ac:dyDescent="0.25">
      <c r="B181" s="12"/>
      <c r="C181" s="17"/>
      <c r="D181" s="14"/>
    </row>
    <row r="182" spans="1:20" x14ac:dyDescent="0.25">
      <c r="B182" s="12"/>
      <c r="C182" s="17"/>
      <c r="D182" s="14"/>
    </row>
    <row r="183" spans="1:20" x14ac:dyDescent="0.25">
      <c r="B183" s="169"/>
      <c r="C183" s="170"/>
      <c r="D183" s="170"/>
      <c r="E183" s="170"/>
    </row>
    <row r="184" spans="1:20" x14ac:dyDescent="0.25">
      <c r="B184" s="32"/>
      <c r="C184" s="33"/>
      <c r="D184" s="14"/>
    </row>
    <row r="185" spans="1:20" ht="15.75" x14ac:dyDescent="0.25">
      <c r="B185" s="21" t="s">
        <v>592</v>
      </c>
      <c r="P185" s="21" t="s">
        <v>592</v>
      </c>
    </row>
    <row r="186" spans="1:20" ht="15.75" x14ac:dyDescent="0.25">
      <c r="B186" s="164" t="s">
        <v>157</v>
      </c>
      <c r="C186" s="164"/>
      <c r="D186" s="164"/>
      <c r="E186" s="164"/>
      <c r="F186" s="164"/>
      <c r="P186" s="164" t="s">
        <v>159</v>
      </c>
      <c r="Q186" s="164"/>
      <c r="R186" s="164"/>
      <c r="S186" s="164"/>
      <c r="T186" s="164"/>
    </row>
    <row r="187" spans="1:20" ht="15.75" x14ac:dyDescent="0.25">
      <c r="B187" s="21" t="s">
        <v>595</v>
      </c>
      <c r="P187" s="21" t="s">
        <v>594</v>
      </c>
    </row>
    <row r="188" spans="1:20" ht="16.5" thickBot="1" x14ac:dyDescent="0.3">
      <c r="B188" s="9" t="s">
        <v>54</v>
      </c>
      <c r="C188" s="9" t="s">
        <v>46</v>
      </c>
      <c r="D188" s="9" t="s">
        <v>87</v>
      </c>
      <c r="P188" s="9" t="s">
        <v>129</v>
      </c>
      <c r="Q188" s="9" t="s">
        <v>130</v>
      </c>
      <c r="R188" s="9" t="s">
        <v>46</v>
      </c>
      <c r="S188" s="9" t="s">
        <v>131</v>
      </c>
    </row>
    <row r="189" spans="1:20" x14ac:dyDescent="0.25">
      <c r="A189">
        <v>1</v>
      </c>
      <c r="B189" s="12">
        <v>0.41</v>
      </c>
      <c r="C189" s="17">
        <v>3.2</v>
      </c>
      <c r="D189" s="14">
        <f>C189/B189</f>
        <v>7.8048780487804885</v>
      </c>
      <c r="O189">
        <v>1</v>
      </c>
      <c r="P189" s="12">
        <v>3.1</v>
      </c>
      <c r="Q189" s="12">
        <v>1.49</v>
      </c>
      <c r="R189" s="17">
        <v>13.1</v>
      </c>
      <c r="S189" s="14">
        <f>R189/Q189</f>
        <v>8.7919463087248317</v>
      </c>
    </row>
    <row r="190" spans="1:20" x14ac:dyDescent="0.25">
      <c r="A190">
        <v>2</v>
      </c>
      <c r="B190" s="12">
        <v>0.6</v>
      </c>
      <c r="C190" s="17">
        <v>4.8</v>
      </c>
      <c r="D190" s="14">
        <f t="shared" ref="D190:D196" si="20">C190/B190</f>
        <v>8</v>
      </c>
      <c r="O190">
        <v>2</v>
      </c>
      <c r="P190" s="12">
        <v>3.3</v>
      </c>
      <c r="Q190" s="12">
        <v>1.67</v>
      </c>
      <c r="R190" s="17">
        <v>14.8</v>
      </c>
      <c r="S190" s="14">
        <f t="shared" ref="S190:S192" si="21">R190/Q190</f>
        <v>8.8622754491017979</v>
      </c>
    </row>
    <row r="191" spans="1:20" x14ac:dyDescent="0.25">
      <c r="A191">
        <v>3</v>
      </c>
      <c r="B191" s="12">
        <v>0.89</v>
      </c>
      <c r="C191" s="17">
        <v>7.6</v>
      </c>
      <c r="D191" s="14">
        <f t="shared" si="20"/>
        <v>8.5393258426966288</v>
      </c>
      <c r="O191">
        <v>3</v>
      </c>
      <c r="P191" s="12">
        <v>3.5</v>
      </c>
      <c r="Q191" s="12">
        <v>1.83</v>
      </c>
      <c r="R191" s="17">
        <v>16.3</v>
      </c>
      <c r="S191" s="14">
        <f t="shared" si="21"/>
        <v>8.9071038251366126</v>
      </c>
    </row>
    <row r="192" spans="1:20" x14ac:dyDescent="0.25">
      <c r="A192">
        <v>4</v>
      </c>
      <c r="B192" s="12">
        <v>1.25</v>
      </c>
      <c r="C192" s="17">
        <v>11.1</v>
      </c>
      <c r="D192" s="14">
        <f t="shared" si="20"/>
        <v>8.879999999999999</v>
      </c>
      <c r="O192">
        <v>4</v>
      </c>
      <c r="P192" s="12">
        <v>3.7</v>
      </c>
      <c r="Q192" s="12">
        <v>2.02</v>
      </c>
      <c r="R192" s="17">
        <v>18.600000000000001</v>
      </c>
      <c r="S192" s="14">
        <f t="shared" si="21"/>
        <v>9.207920792079209</v>
      </c>
    </row>
    <row r="193" spans="1:20" x14ac:dyDescent="0.25">
      <c r="A193">
        <v>5</v>
      </c>
      <c r="B193" s="12">
        <v>1.45</v>
      </c>
      <c r="C193" s="17">
        <v>13.1</v>
      </c>
      <c r="D193" s="14">
        <f t="shared" si="20"/>
        <v>9.0344827586206904</v>
      </c>
    </row>
    <row r="194" spans="1:20" x14ac:dyDescent="0.25">
      <c r="A194">
        <v>6</v>
      </c>
      <c r="B194" s="12">
        <v>1.61</v>
      </c>
      <c r="C194" s="17">
        <v>14.7</v>
      </c>
      <c r="D194" s="14">
        <f t="shared" si="20"/>
        <v>9.1304347826086953</v>
      </c>
    </row>
    <row r="195" spans="1:20" x14ac:dyDescent="0.25">
      <c r="A195">
        <v>7</v>
      </c>
      <c r="B195" s="12">
        <v>1.88</v>
      </c>
      <c r="C195" s="17">
        <v>17.399999999999999</v>
      </c>
      <c r="D195" s="14">
        <f t="shared" si="20"/>
        <v>9.2553191489361701</v>
      </c>
    </row>
    <row r="196" spans="1:20" x14ac:dyDescent="0.25">
      <c r="A196">
        <v>8</v>
      </c>
      <c r="B196" s="12">
        <v>2.02</v>
      </c>
      <c r="C196" s="17">
        <v>18.600000000000001</v>
      </c>
      <c r="D196" s="14">
        <f t="shared" si="20"/>
        <v>9.207920792079209</v>
      </c>
    </row>
    <row r="197" spans="1:20" x14ac:dyDescent="0.25">
      <c r="B197" s="12"/>
      <c r="C197" s="17"/>
      <c r="D197" s="14"/>
    </row>
    <row r="198" spans="1:20" x14ac:dyDescent="0.25">
      <c r="B198" s="12"/>
      <c r="C198" s="17"/>
      <c r="D198" s="14"/>
    </row>
    <row r="199" spans="1:20" x14ac:dyDescent="0.25">
      <c r="B199" s="12"/>
      <c r="C199" s="17"/>
      <c r="D199" s="14"/>
    </row>
    <row r="200" spans="1:20" x14ac:dyDescent="0.25">
      <c r="B200" s="169"/>
      <c r="C200" s="170"/>
      <c r="D200" s="170"/>
      <c r="E200" s="170"/>
    </row>
    <row r="201" spans="1:20" x14ac:dyDescent="0.25">
      <c r="B201" s="32"/>
      <c r="C201" s="33"/>
      <c r="D201" s="14"/>
    </row>
    <row r="202" spans="1:20" x14ac:dyDescent="0.25">
      <c r="B202" s="32"/>
      <c r="C202" s="33"/>
      <c r="D202" s="14"/>
    </row>
    <row r="203" spans="1:20" x14ac:dyDescent="0.25">
      <c r="B203" s="32"/>
      <c r="C203" s="33"/>
      <c r="D203" s="14"/>
    </row>
    <row r="204" spans="1:20" x14ac:dyDescent="0.25">
      <c r="A204" s="57"/>
      <c r="B204" s="57"/>
      <c r="C204" s="57"/>
      <c r="D204" s="57"/>
      <c r="E204" s="57"/>
      <c r="F204" s="57"/>
      <c r="G204" s="57"/>
      <c r="H204" s="57"/>
      <c r="I204" s="57"/>
      <c r="J204" s="57"/>
      <c r="K204" s="57"/>
      <c r="L204" s="57"/>
      <c r="M204" s="57"/>
      <c r="N204" s="57"/>
      <c r="O204" s="57"/>
      <c r="P204" s="57"/>
      <c r="Q204" s="57"/>
      <c r="R204" s="57"/>
      <c r="S204" s="57"/>
      <c r="T204" s="57"/>
    </row>
    <row r="206" spans="1:20" ht="15.75" x14ac:dyDescent="0.25">
      <c r="B206" s="21" t="s">
        <v>261</v>
      </c>
      <c r="P206" s="21" t="s">
        <v>261</v>
      </c>
    </row>
    <row r="207" spans="1:20" ht="15.75" x14ac:dyDescent="0.25">
      <c r="B207" s="164" t="s">
        <v>126</v>
      </c>
      <c r="C207" s="164"/>
      <c r="D207" s="164"/>
      <c r="E207" s="164"/>
      <c r="F207" s="164"/>
      <c r="P207" s="164" t="s">
        <v>263</v>
      </c>
      <c r="Q207" s="164"/>
      <c r="R207" s="164"/>
      <c r="S207" s="164"/>
      <c r="T207" s="164"/>
    </row>
    <row r="208" spans="1:20" ht="15.75" x14ac:dyDescent="0.25">
      <c r="B208" s="21" t="s">
        <v>262</v>
      </c>
      <c r="P208" s="21" t="s">
        <v>264</v>
      </c>
    </row>
    <row r="209" spans="1:20" ht="16.5" thickBot="1" x14ac:dyDescent="0.3">
      <c r="B209" s="9" t="s">
        <v>54</v>
      </c>
      <c r="C209" s="9" t="s">
        <v>46</v>
      </c>
      <c r="D209" s="9" t="s">
        <v>87</v>
      </c>
      <c r="P209" s="9" t="s">
        <v>129</v>
      </c>
      <c r="Q209" s="9" t="s">
        <v>130</v>
      </c>
      <c r="R209" s="9" t="s">
        <v>46</v>
      </c>
      <c r="S209" s="9" t="s">
        <v>131</v>
      </c>
    </row>
    <row r="210" spans="1:20" x14ac:dyDescent="0.25">
      <c r="A210">
        <v>1</v>
      </c>
      <c r="B210" s="12">
        <v>0.1</v>
      </c>
      <c r="C210" s="17">
        <v>1.7</v>
      </c>
      <c r="D210" s="14">
        <f>C210/B210</f>
        <v>17</v>
      </c>
      <c r="O210">
        <v>1</v>
      </c>
      <c r="P210" s="12">
        <v>3.1</v>
      </c>
      <c r="Q210" s="12">
        <v>0.46</v>
      </c>
      <c r="R210" s="17">
        <v>7.7</v>
      </c>
      <c r="S210" s="14">
        <f>R210/Q210</f>
        <v>16.739130434782609</v>
      </c>
    </row>
    <row r="211" spans="1:20" x14ac:dyDescent="0.25">
      <c r="A211">
        <v>2</v>
      </c>
      <c r="B211" s="12">
        <v>0.19</v>
      </c>
      <c r="C211" s="17">
        <v>2.9</v>
      </c>
      <c r="D211" s="14">
        <f t="shared" ref="D211:D219" si="22">C211/B211</f>
        <v>15.263157894736841</v>
      </c>
      <c r="O211">
        <v>2</v>
      </c>
      <c r="P211" s="12">
        <v>3.3</v>
      </c>
      <c r="Q211" s="12">
        <v>0.51</v>
      </c>
      <c r="R211" s="17">
        <v>8.4</v>
      </c>
      <c r="S211" s="14">
        <f t="shared" ref="S211:S213" si="23">R211/Q211</f>
        <v>16.47058823529412</v>
      </c>
    </row>
    <row r="212" spans="1:20" x14ac:dyDescent="0.25">
      <c r="A212">
        <v>3</v>
      </c>
      <c r="B212" s="12">
        <v>0.23</v>
      </c>
      <c r="C212" s="17">
        <v>3.5</v>
      </c>
      <c r="D212" s="14">
        <f t="shared" si="22"/>
        <v>15.217391304347826</v>
      </c>
      <c r="O212">
        <v>3</v>
      </c>
      <c r="P212" s="12">
        <v>3.5</v>
      </c>
      <c r="Q212" s="12">
        <v>0.55000000000000004</v>
      </c>
      <c r="R212" s="17">
        <v>9.1999999999999993</v>
      </c>
      <c r="S212" s="14">
        <f t="shared" si="23"/>
        <v>16.727272727272723</v>
      </c>
    </row>
    <row r="213" spans="1:20" x14ac:dyDescent="0.25">
      <c r="A213">
        <v>4</v>
      </c>
      <c r="B213" s="12">
        <v>0.27</v>
      </c>
      <c r="C213" s="17">
        <v>4</v>
      </c>
      <c r="D213" s="14">
        <f t="shared" si="22"/>
        <v>14.814814814814813</v>
      </c>
      <c r="O213">
        <v>4</v>
      </c>
      <c r="P213" s="12">
        <v>3.7</v>
      </c>
      <c r="Q213" s="12">
        <v>0.57999999999999996</v>
      </c>
      <c r="R213" s="17">
        <v>9.8000000000000007</v>
      </c>
      <c r="S213" s="14">
        <f t="shared" si="23"/>
        <v>16.896551724137932</v>
      </c>
    </row>
    <row r="214" spans="1:20" x14ac:dyDescent="0.25">
      <c r="A214">
        <v>5</v>
      </c>
      <c r="B214" s="12">
        <v>0.3</v>
      </c>
      <c r="C214" s="17">
        <v>4.7</v>
      </c>
      <c r="D214" s="14">
        <f t="shared" si="22"/>
        <v>15.666666666666668</v>
      </c>
    </row>
    <row r="215" spans="1:20" x14ac:dyDescent="0.25">
      <c r="A215">
        <v>6</v>
      </c>
      <c r="B215" s="12">
        <v>0.37</v>
      </c>
      <c r="C215" s="17">
        <v>5.8</v>
      </c>
      <c r="D215" s="14">
        <f t="shared" si="22"/>
        <v>15.675675675675675</v>
      </c>
    </row>
    <row r="216" spans="1:20" x14ac:dyDescent="0.25">
      <c r="A216">
        <v>7</v>
      </c>
      <c r="B216" s="12">
        <v>0.4</v>
      </c>
      <c r="C216" s="17">
        <v>6.4</v>
      </c>
      <c r="D216" s="14">
        <f t="shared" si="22"/>
        <v>16</v>
      </c>
    </row>
    <row r="217" spans="1:20" x14ac:dyDescent="0.25">
      <c r="A217">
        <v>8</v>
      </c>
      <c r="B217" s="12">
        <v>0.45</v>
      </c>
      <c r="C217" s="17">
        <v>7.3</v>
      </c>
      <c r="D217" s="14">
        <f t="shared" si="22"/>
        <v>16.222222222222221</v>
      </c>
    </row>
    <row r="218" spans="1:20" x14ac:dyDescent="0.25">
      <c r="A218">
        <v>9</v>
      </c>
      <c r="B218" s="12">
        <v>0.51</v>
      </c>
      <c r="C218" s="17">
        <v>8.5</v>
      </c>
      <c r="D218" s="14">
        <f t="shared" si="22"/>
        <v>16.666666666666668</v>
      </c>
    </row>
    <row r="219" spans="1:20" x14ac:dyDescent="0.25">
      <c r="A219">
        <v>10</v>
      </c>
      <c r="B219" s="12">
        <v>0.57999999999999996</v>
      </c>
      <c r="C219" s="17">
        <v>9.8000000000000007</v>
      </c>
      <c r="D219" s="14">
        <f t="shared" si="22"/>
        <v>16.896551724137932</v>
      </c>
    </row>
    <row r="223" spans="1:20" ht="15.75" x14ac:dyDescent="0.25">
      <c r="B223" s="21" t="s">
        <v>261</v>
      </c>
      <c r="P223" s="21" t="s">
        <v>261</v>
      </c>
    </row>
    <row r="224" spans="1:20" ht="15.75" x14ac:dyDescent="0.25">
      <c r="B224" s="164" t="s">
        <v>126</v>
      </c>
      <c r="C224" s="164"/>
      <c r="D224" s="164"/>
      <c r="E224" s="164"/>
      <c r="F224" s="164"/>
      <c r="P224" s="164" t="s">
        <v>263</v>
      </c>
      <c r="Q224" s="164"/>
      <c r="R224" s="164"/>
      <c r="S224" s="164"/>
      <c r="T224" s="164"/>
    </row>
    <row r="225" spans="1:19" ht="15.75" x14ac:dyDescent="0.25">
      <c r="B225" s="21" t="s">
        <v>265</v>
      </c>
      <c r="P225" s="21" t="s">
        <v>265</v>
      </c>
    </row>
    <row r="226" spans="1:19" ht="16.5" thickBot="1" x14ac:dyDescent="0.3">
      <c r="B226" s="9" t="s">
        <v>54</v>
      </c>
      <c r="C226" s="9" t="s">
        <v>46</v>
      </c>
      <c r="D226" s="9" t="s">
        <v>87</v>
      </c>
      <c r="P226" s="9" t="s">
        <v>129</v>
      </c>
      <c r="Q226" s="9" t="s">
        <v>130</v>
      </c>
      <c r="R226" s="9" t="s">
        <v>46</v>
      </c>
      <c r="S226" s="9" t="s">
        <v>131</v>
      </c>
    </row>
    <row r="227" spans="1:19" x14ac:dyDescent="0.25">
      <c r="A227">
        <v>1</v>
      </c>
      <c r="B227" s="12">
        <v>0.11</v>
      </c>
      <c r="C227" s="17">
        <v>1.5</v>
      </c>
      <c r="D227" s="14">
        <f>C227/B227</f>
        <v>13.636363636363637</v>
      </c>
      <c r="O227">
        <v>1</v>
      </c>
      <c r="P227" s="12">
        <v>3.1</v>
      </c>
      <c r="Q227" s="12">
        <v>0.54</v>
      </c>
      <c r="R227" s="17">
        <v>8</v>
      </c>
      <c r="S227" s="14">
        <f>R227/Q227</f>
        <v>14.814814814814813</v>
      </c>
    </row>
    <row r="228" spans="1:19" x14ac:dyDescent="0.25">
      <c r="A228">
        <v>2</v>
      </c>
      <c r="B228" s="12">
        <v>0.16</v>
      </c>
      <c r="C228" s="17">
        <v>2.2000000000000002</v>
      </c>
      <c r="D228" s="14">
        <f t="shared" ref="D228:D236" si="24">C228/B228</f>
        <v>13.75</v>
      </c>
      <c r="O228">
        <v>2</v>
      </c>
      <c r="P228" s="12">
        <v>3.3</v>
      </c>
      <c r="Q228" s="12">
        <v>0.57999999999999996</v>
      </c>
      <c r="R228" s="17">
        <v>8.6999999999999993</v>
      </c>
      <c r="S228" s="14">
        <f t="shared" ref="S228:S230" si="25">R228/Q228</f>
        <v>15</v>
      </c>
    </row>
    <row r="229" spans="1:19" x14ac:dyDescent="0.25">
      <c r="A229">
        <v>3</v>
      </c>
      <c r="B229" s="12">
        <v>0.25</v>
      </c>
      <c r="C229" s="17">
        <v>3.6</v>
      </c>
      <c r="D229" s="14">
        <f t="shared" si="24"/>
        <v>14.4</v>
      </c>
      <c r="O229">
        <v>3</v>
      </c>
      <c r="P229" s="12">
        <v>3.5</v>
      </c>
      <c r="Q229" s="12">
        <v>0.63</v>
      </c>
      <c r="R229" s="17">
        <v>9.1999999999999993</v>
      </c>
      <c r="S229" s="14">
        <f t="shared" si="25"/>
        <v>14.603174603174603</v>
      </c>
    </row>
    <row r="230" spans="1:19" x14ac:dyDescent="0.25">
      <c r="A230">
        <v>4</v>
      </c>
      <c r="B230" s="12">
        <v>0.33</v>
      </c>
      <c r="C230" s="17">
        <v>4.7</v>
      </c>
      <c r="D230" s="14">
        <f t="shared" si="24"/>
        <v>14.242424242424242</v>
      </c>
      <c r="O230">
        <v>4</v>
      </c>
      <c r="P230" s="12">
        <v>3.7</v>
      </c>
      <c r="Q230" s="12">
        <v>0.66</v>
      </c>
      <c r="R230" s="17">
        <v>10</v>
      </c>
      <c r="S230" s="14">
        <f t="shared" si="25"/>
        <v>15.15151515151515</v>
      </c>
    </row>
    <row r="231" spans="1:19" x14ac:dyDescent="0.25">
      <c r="A231">
        <v>5</v>
      </c>
      <c r="B231" s="12">
        <v>0.37</v>
      </c>
      <c r="C231" s="17">
        <v>5.2</v>
      </c>
      <c r="D231" s="14">
        <f t="shared" si="24"/>
        <v>14.054054054054054</v>
      </c>
    </row>
    <row r="232" spans="1:19" x14ac:dyDescent="0.25">
      <c r="A232">
        <v>6</v>
      </c>
      <c r="B232" s="12">
        <v>0.44</v>
      </c>
      <c r="C232" s="17">
        <v>6.3</v>
      </c>
      <c r="D232" s="14">
        <f t="shared" si="24"/>
        <v>14.318181818181818</v>
      </c>
    </row>
    <row r="233" spans="1:19" x14ac:dyDescent="0.25">
      <c r="A233">
        <v>7</v>
      </c>
      <c r="B233" s="12">
        <v>0.5</v>
      </c>
      <c r="C233" s="17">
        <v>7.3</v>
      </c>
      <c r="D233" s="14">
        <f t="shared" si="24"/>
        <v>14.6</v>
      </c>
    </row>
    <row r="234" spans="1:19" x14ac:dyDescent="0.25">
      <c r="A234">
        <v>8</v>
      </c>
      <c r="B234" s="12">
        <v>0.52</v>
      </c>
      <c r="C234" s="17">
        <v>7.7</v>
      </c>
      <c r="D234" s="14">
        <f t="shared" si="24"/>
        <v>14.807692307692308</v>
      </c>
    </row>
    <row r="235" spans="1:19" x14ac:dyDescent="0.25">
      <c r="A235">
        <v>9</v>
      </c>
      <c r="B235" s="12">
        <v>0.56999999999999995</v>
      </c>
      <c r="C235" s="17">
        <v>8.6</v>
      </c>
      <c r="D235" s="14">
        <f t="shared" si="24"/>
        <v>15.087719298245615</v>
      </c>
    </row>
    <row r="236" spans="1:19" x14ac:dyDescent="0.25">
      <c r="A236">
        <v>10</v>
      </c>
      <c r="B236" s="12">
        <v>0.66</v>
      </c>
      <c r="C236" s="17">
        <v>10</v>
      </c>
      <c r="D236" s="14">
        <f t="shared" si="24"/>
        <v>15.15151515151515</v>
      </c>
    </row>
    <row r="240" spans="1:19" ht="15.75" x14ac:dyDescent="0.25">
      <c r="B240" s="21" t="s">
        <v>261</v>
      </c>
      <c r="P240" s="21" t="s">
        <v>261</v>
      </c>
    </row>
    <row r="241" spans="1:20" ht="15.75" x14ac:dyDescent="0.25">
      <c r="B241" s="164" t="s">
        <v>126</v>
      </c>
      <c r="C241" s="164"/>
      <c r="D241" s="164"/>
      <c r="E241" s="164"/>
      <c r="F241" s="164"/>
      <c r="P241" s="164" t="s">
        <v>263</v>
      </c>
      <c r="Q241" s="164"/>
      <c r="R241" s="164"/>
      <c r="S241" s="164"/>
      <c r="T241" s="164"/>
    </row>
    <row r="242" spans="1:20" ht="15.75" x14ac:dyDescent="0.25">
      <c r="B242" s="21" t="s">
        <v>266</v>
      </c>
      <c r="P242" s="21" t="s">
        <v>266</v>
      </c>
    </row>
    <row r="243" spans="1:20" ht="16.5" thickBot="1" x14ac:dyDescent="0.3">
      <c r="B243" s="9" t="s">
        <v>54</v>
      </c>
      <c r="C243" s="9" t="s">
        <v>46</v>
      </c>
      <c r="D243" s="9" t="s">
        <v>87</v>
      </c>
      <c r="P243" s="9" t="s">
        <v>129</v>
      </c>
      <c r="Q243" s="9" t="s">
        <v>130</v>
      </c>
      <c r="R243" s="9" t="s">
        <v>46</v>
      </c>
      <c r="S243" s="9" t="s">
        <v>131</v>
      </c>
    </row>
    <row r="244" spans="1:20" x14ac:dyDescent="0.25">
      <c r="A244">
        <v>1</v>
      </c>
      <c r="B244" s="12">
        <v>0.11</v>
      </c>
      <c r="C244" s="17">
        <v>1.3</v>
      </c>
      <c r="D244" s="14">
        <f>C244/B244</f>
        <v>11.818181818181818</v>
      </c>
      <c r="O244">
        <v>1</v>
      </c>
      <c r="P244" s="12">
        <v>3.1</v>
      </c>
      <c r="Q244" s="12">
        <v>0.54</v>
      </c>
      <c r="R244" s="17">
        <v>6.7</v>
      </c>
      <c r="S244" s="14">
        <f>R244/Q244</f>
        <v>12.407407407407407</v>
      </c>
    </row>
    <row r="245" spans="1:20" x14ac:dyDescent="0.25">
      <c r="A245">
        <v>2</v>
      </c>
      <c r="B245" s="12">
        <v>0.2</v>
      </c>
      <c r="C245" s="17">
        <v>2.5</v>
      </c>
      <c r="D245" s="14">
        <f t="shared" ref="D245:D253" si="26">C245/B245</f>
        <v>12.5</v>
      </c>
      <c r="O245">
        <v>2</v>
      </c>
      <c r="P245" s="12">
        <v>3.3</v>
      </c>
      <c r="Q245" s="12">
        <v>0.59</v>
      </c>
      <c r="R245" s="17">
        <v>7.3</v>
      </c>
      <c r="S245" s="14">
        <f t="shared" ref="S245:S247" si="27">R245/Q245</f>
        <v>12.372881355932204</v>
      </c>
    </row>
    <row r="246" spans="1:20" x14ac:dyDescent="0.25">
      <c r="A246">
        <v>3</v>
      </c>
      <c r="B246" s="12">
        <v>0.25</v>
      </c>
      <c r="C246" s="17">
        <v>2.7</v>
      </c>
      <c r="D246" s="14">
        <f t="shared" si="26"/>
        <v>10.8</v>
      </c>
      <c r="O246">
        <v>3</v>
      </c>
      <c r="P246" s="12">
        <v>3.5</v>
      </c>
      <c r="Q246" s="12">
        <v>0.64</v>
      </c>
      <c r="R246" s="17">
        <v>7.9</v>
      </c>
      <c r="S246" s="14">
        <f t="shared" si="27"/>
        <v>12.34375</v>
      </c>
    </row>
    <row r="247" spans="1:20" x14ac:dyDescent="0.25">
      <c r="A247">
        <v>4</v>
      </c>
      <c r="B247" s="12">
        <v>0.28999999999999998</v>
      </c>
      <c r="C247" s="17">
        <v>3.6</v>
      </c>
      <c r="D247" s="14">
        <f t="shared" si="26"/>
        <v>12.413793103448278</v>
      </c>
      <c r="O247">
        <v>4</v>
      </c>
      <c r="P247" s="12">
        <v>3.7</v>
      </c>
      <c r="Q247" s="12">
        <v>0.67</v>
      </c>
      <c r="R247" s="17">
        <v>8.4</v>
      </c>
      <c r="S247" s="14">
        <f t="shared" si="27"/>
        <v>12.537313432835822</v>
      </c>
    </row>
    <row r="248" spans="1:20" x14ac:dyDescent="0.25">
      <c r="A248">
        <v>5</v>
      </c>
      <c r="B248" s="12">
        <v>0.37</v>
      </c>
      <c r="C248" s="17">
        <v>4.5</v>
      </c>
      <c r="D248" s="14">
        <f t="shared" si="26"/>
        <v>12.162162162162163</v>
      </c>
    </row>
    <row r="249" spans="1:20" x14ac:dyDescent="0.25">
      <c r="A249">
        <v>6</v>
      </c>
      <c r="B249" s="12">
        <v>0.4</v>
      </c>
      <c r="C249" s="17">
        <v>5</v>
      </c>
      <c r="D249" s="14">
        <f t="shared" si="26"/>
        <v>12.5</v>
      </c>
    </row>
    <row r="250" spans="1:20" x14ac:dyDescent="0.25">
      <c r="A250">
        <v>7</v>
      </c>
      <c r="B250" s="12">
        <v>0.47</v>
      </c>
      <c r="C250" s="17">
        <v>5.8</v>
      </c>
      <c r="D250" s="14">
        <f t="shared" si="26"/>
        <v>12.340425531914894</v>
      </c>
    </row>
    <row r="251" spans="1:20" x14ac:dyDescent="0.25">
      <c r="A251">
        <v>8</v>
      </c>
      <c r="B251" s="12">
        <v>0.56000000000000005</v>
      </c>
      <c r="C251" s="17">
        <v>6.9</v>
      </c>
      <c r="D251" s="14">
        <f t="shared" si="26"/>
        <v>12.321428571428571</v>
      </c>
    </row>
    <row r="252" spans="1:20" x14ac:dyDescent="0.25">
      <c r="A252">
        <v>9</v>
      </c>
      <c r="B252" s="12">
        <v>0.59</v>
      </c>
      <c r="C252" s="17">
        <v>7.3</v>
      </c>
      <c r="D252" s="14">
        <f t="shared" si="26"/>
        <v>12.372881355932204</v>
      </c>
    </row>
    <row r="253" spans="1:20" x14ac:dyDescent="0.25">
      <c r="A253">
        <v>10</v>
      </c>
      <c r="B253" s="12">
        <v>0.67</v>
      </c>
      <c r="C253" s="17">
        <v>8.4</v>
      </c>
      <c r="D253" s="14">
        <f t="shared" si="26"/>
        <v>12.537313432835822</v>
      </c>
    </row>
    <row r="257" spans="1:20" ht="15.75" x14ac:dyDescent="0.25">
      <c r="B257" s="21" t="s">
        <v>261</v>
      </c>
      <c r="P257" s="21" t="s">
        <v>261</v>
      </c>
    </row>
    <row r="258" spans="1:20" ht="15.75" x14ac:dyDescent="0.25">
      <c r="B258" s="164" t="s">
        <v>126</v>
      </c>
      <c r="C258" s="164"/>
      <c r="D258" s="164"/>
      <c r="E258" s="164"/>
      <c r="F258" s="164"/>
      <c r="P258" s="164" t="s">
        <v>263</v>
      </c>
      <c r="Q258" s="164"/>
      <c r="R258" s="164"/>
      <c r="S258" s="164"/>
      <c r="T258" s="164"/>
    </row>
    <row r="259" spans="1:20" ht="15.75" x14ac:dyDescent="0.25">
      <c r="B259" s="21" t="s">
        <v>267</v>
      </c>
      <c r="P259" s="21" t="s">
        <v>267</v>
      </c>
    </row>
    <row r="260" spans="1:20" ht="16.5" thickBot="1" x14ac:dyDescent="0.3">
      <c r="B260" s="9" t="s">
        <v>54</v>
      </c>
      <c r="C260" s="9" t="s">
        <v>46</v>
      </c>
      <c r="D260" s="9" t="s">
        <v>87</v>
      </c>
      <c r="P260" s="9" t="s">
        <v>129</v>
      </c>
      <c r="Q260" s="9" t="s">
        <v>130</v>
      </c>
      <c r="R260" s="9" t="s">
        <v>46</v>
      </c>
      <c r="S260" s="9" t="s">
        <v>131</v>
      </c>
    </row>
    <row r="261" spans="1:20" x14ac:dyDescent="0.25">
      <c r="A261">
        <v>1</v>
      </c>
      <c r="B261" s="12">
        <v>0.1</v>
      </c>
      <c r="C261" s="17">
        <v>1.4</v>
      </c>
      <c r="D261" s="14">
        <f>C261/B261</f>
        <v>13.999999999999998</v>
      </c>
      <c r="O261">
        <v>1</v>
      </c>
      <c r="P261" s="12">
        <v>3.1</v>
      </c>
      <c r="Q261" s="12">
        <v>0.46</v>
      </c>
      <c r="R261" s="17">
        <v>7.7</v>
      </c>
      <c r="S261" s="14">
        <f>R261/Q261</f>
        <v>16.739130434782609</v>
      </c>
    </row>
    <row r="262" spans="1:20" x14ac:dyDescent="0.25">
      <c r="A262">
        <v>2</v>
      </c>
      <c r="B262" s="12">
        <v>0.19</v>
      </c>
      <c r="C262" s="17">
        <v>2.9</v>
      </c>
      <c r="D262" s="14">
        <f t="shared" ref="D262:D270" si="28">C262/B262</f>
        <v>15.263157894736841</v>
      </c>
      <c r="O262">
        <v>2</v>
      </c>
      <c r="P262" s="12">
        <v>3.3</v>
      </c>
      <c r="Q262" s="12">
        <v>0.5</v>
      </c>
      <c r="R262" s="17">
        <v>8.5</v>
      </c>
      <c r="S262" s="14">
        <f t="shared" ref="S262:S264" si="29">R262/Q262</f>
        <v>17</v>
      </c>
    </row>
    <row r="263" spans="1:20" x14ac:dyDescent="0.25">
      <c r="A263">
        <v>3</v>
      </c>
      <c r="B263" s="12">
        <v>0.22</v>
      </c>
      <c r="C263" s="17">
        <v>3.6</v>
      </c>
      <c r="D263" s="14">
        <f t="shared" si="28"/>
        <v>16.363636363636363</v>
      </c>
      <c r="O263">
        <v>3</v>
      </c>
      <c r="P263" s="12">
        <v>3.5</v>
      </c>
      <c r="Q263" s="12">
        <v>0.54</v>
      </c>
      <c r="R263" s="17">
        <v>9.1999999999999993</v>
      </c>
      <c r="S263" s="14">
        <f t="shared" si="29"/>
        <v>17.037037037037035</v>
      </c>
    </row>
    <row r="264" spans="1:20" x14ac:dyDescent="0.25">
      <c r="A264">
        <v>4</v>
      </c>
      <c r="B264" s="12">
        <v>0.26</v>
      </c>
      <c r="C264" s="17">
        <v>4.0999999999999996</v>
      </c>
      <c r="D264" s="14">
        <f t="shared" si="28"/>
        <v>15.769230769230766</v>
      </c>
      <c r="O264">
        <v>4</v>
      </c>
      <c r="P264" s="12">
        <v>3.7</v>
      </c>
      <c r="Q264" s="12">
        <v>0.57999999999999996</v>
      </c>
      <c r="R264" s="17">
        <v>9.8000000000000007</v>
      </c>
      <c r="S264" s="14">
        <f t="shared" si="29"/>
        <v>16.896551724137932</v>
      </c>
    </row>
    <row r="265" spans="1:20" x14ac:dyDescent="0.25">
      <c r="A265">
        <v>5</v>
      </c>
      <c r="B265" s="12">
        <v>0.33</v>
      </c>
      <c r="C265" s="17">
        <v>5.4</v>
      </c>
      <c r="D265" s="14">
        <f t="shared" si="28"/>
        <v>16.363636363636363</v>
      </c>
    </row>
    <row r="266" spans="1:20" x14ac:dyDescent="0.25">
      <c r="A266">
        <v>6</v>
      </c>
      <c r="B266" s="12">
        <v>0.39</v>
      </c>
      <c r="C266" s="17">
        <v>6.5</v>
      </c>
      <c r="D266" s="14">
        <f t="shared" si="28"/>
        <v>16.666666666666668</v>
      </c>
    </row>
    <row r="267" spans="1:20" x14ac:dyDescent="0.25">
      <c r="A267">
        <v>7</v>
      </c>
      <c r="B267" s="12">
        <v>0.41</v>
      </c>
      <c r="C267" s="17">
        <v>6.9</v>
      </c>
      <c r="D267" s="14">
        <f t="shared" si="28"/>
        <v>16.829268292682929</v>
      </c>
    </row>
    <row r="268" spans="1:20" x14ac:dyDescent="0.25">
      <c r="A268">
        <v>8</v>
      </c>
      <c r="B268" s="12">
        <v>0.44</v>
      </c>
      <c r="C268" s="17">
        <v>7.4</v>
      </c>
      <c r="D268" s="14">
        <f t="shared" si="28"/>
        <v>16.81818181818182</v>
      </c>
    </row>
    <row r="269" spans="1:20" x14ac:dyDescent="0.25">
      <c r="A269">
        <v>9</v>
      </c>
      <c r="B269" s="12">
        <v>0.49</v>
      </c>
      <c r="C269" s="17">
        <v>8.1999999999999993</v>
      </c>
      <c r="D269" s="14">
        <f t="shared" si="28"/>
        <v>16.73469387755102</v>
      </c>
    </row>
    <row r="270" spans="1:20" x14ac:dyDescent="0.25">
      <c r="A270">
        <v>10</v>
      </c>
      <c r="B270" s="12">
        <v>0.57999999999999996</v>
      </c>
      <c r="C270" s="17">
        <v>9.8000000000000007</v>
      </c>
      <c r="D270" s="14">
        <f t="shared" si="28"/>
        <v>16.896551724137932</v>
      </c>
    </row>
    <row r="274" spans="1:20" ht="15.75" x14ac:dyDescent="0.25">
      <c r="B274" s="21" t="s">
        <v>261</v>
      </c>
      <c r="P274" s="21" t="s">
        <v>261</v>
      </c>
    </row>
    <row r="275" spans="1:20" ht="15.75" x14ac:dyDescent="0.25">
      <c r="B275" s="164" t="s">
        <v>268</v>
      </c>
      <c r="C275" s="164"/>
      <c r="D275" s="164"/>
      <c r="E275" s="164"/>
      <c r="F275" s="164"/>
      <c r="P275" s="164" t="s">
        <v>269</v>
      </c>
      <c r="Q275" s="164"/>
      <c r="R275" s="164"/>
      <c r="S275" s="164"/>
      <c r="T275" s="164"/>
    </row>
    <row r="276" spans="1:20" ht="15.75" x14ac:dyDescent="0.25">
      <c r="B276" s="21" t="s">
        <v>262</v>
      </c>
      <c r="P276" s="21" t="s">
        <v>264</v>
      </c>
    </row>
    <row r="277" spans="1:20" ht="16.5" thickBot="1" x14ac:dyDescent="0.3">
      <c r="B277" s="9" t="s">
        <v>54</v>
      </c>
      <c r="C277" s="9" t="s">
        <v>46</v>
      </c>
      <c r="D277" s="9" t="s">
        <v>87</v>
      </c>
      <c r="P277" s="9" t="s">
        <v>129</v>
      </c>
      <c r="Q277" s="9" t="s">
        <v>130</v>
      </c>
      <c r="R277" s="9" t="s">
        <v>46</v>
      </c>
      <c r="S277" s="9" t="s">
        <v>131</v>
      </c>
    </row>
    <row r="278" spans="1:20" x14ac:dyDescent="0.25">
      <c r="A278">
        <v>1</v>
      </c>
      <c r="B278" s="12">
        <v>0.12</v>
      </c>
      <c r="C278" s="17">
        <v>1.4</v>
      </c>
      <c r="D278" s="14">
        <f>C278/B278</f>
        <v>11.666666666666666</v>
      </c>
      <c r="O278">
        <v>1</v>
      </c>
      <c r="P278" s="12">
        <v>3.1</v>
      </c>
      <c r="Q278" s="12">
        <v>0.61</v>
      </c>
      <c r="R278" s="17">
        <v>8.4</v>
      </c>
      <c r="S278" s="14">
        <f>R278/Q278</f>
        <v>13.77049180327869</v>
      </c>
    </row>
    <row r="279" spans="1:20" x14ac:dyDescent="0.25">
      <c r="A279">
        <v>2</v>
      </c>
      <c r="B279" s="12">
        <v>0.18</v>
      </c>
      <c r="C279" s="17">
        <v>2.1</v>
      </c>
      <c r="D279" s="14">
        <f t="shared" ref="D279:D287" si="30">C279/B279</f>
        <v>11.666666666666668</v>
      </c>
      <c r="O279">
        <v>2</v>
      </c>
      <c r="P279" s="12">
        <v>3.3</v>
      </c>
      <c r="Q279" s="12">
        <v>0.66</v>
      </c>
      <c r="R279" s="17">
        <v>9.1999999999999993</v>
      </c>
      <c r="S279" s="14">
        <f t="shared" ref="S279:S281" si="31">R279/Q279</f>
        <v>13.939393939393938</v>
      </c>
    </row>
    <row r="280" spans="1:20" x14ac:dyDescent="0.25">
      <c r="A280">
        <v>3</v>
      </c>
      <c r="B280" s="12">
        <v>0.23</v>
      </c>
      <c r="C280" s="17">
        <v>2.8</v>
      </c>
      <c r="D280" s="14">
        <f t="shared" si="30"/>
        <v>12.17391304347826</v>
      </c>
      <c r="O280">
        <v>3</v>
      </c>
      <c r="P280" s="12">
        <v>3.5</v>
      </c>
      <c r="Q280" s="12">
        <v>0.71</v>
      </c>
      <c r="R280" s="17">
        <v>10</v>
      </c>
      <c r="S280" s="14">
        <f t="shared" si="31"/>
        <v>14.084507042253522</v>
      </c>
    </row>
    <row r="281" spans="1:20" x14ac:dyDescent="0.25">
      <c r="A281">
        <v>4</v>
      </c>
      <c r="B281" s="12">
        <v>0.33</v>
      </c>
      <c r="C281" s="17">
        <v>4.2</v>
      </c>
      <c r="D281" s="14">
        <f t="shared" si="30"/>
        <v>12.727272727272727</v>
      </c>
      <c r="O281">
        <v>4</v>
      </c>
      <c r="P281" s="12">
        <v>3.7</v>
      </c>
      <c r="Q281" s="12">
        <v>0.76</v>
      </c>
      <c r="R281" s="17">
        <v>10.7</v>
      </c>
      <c r="S281" s="14">
        <f t="shared" si="31"/>
        <v>14.078947368421051</v>
      </c>
    </row>
    <row r="282" spans="1:20" x14ac:dyDescent="0.25">
      <c r="A282">
        <v>5</v>
      </c>
      <c r="B282" s="12">
        <v>0.37</v>
      </c>
      <c r="C282" s="17">
        <v>4.9000000000000004</v>
      </c>
      <c r="D282" s="14">
        <f t="shared" si="30"/>
        <v>13.243243243243244</v>
      </c>
    </row>
    <row r="283" spans="1:20" x14ac:dyDescent="0.25">
      <c r="A283">
        <v>6</v>
      </c>
      <c r="B283" s="12">
        <v>0.41</v>
      </c>
      <c r="C283" s="17">
        <v>5.5</v>
      </c>
      <c r="D283" s="14">
        <f t="shared" si="30"/>
        <v>13.414634146341465</v>
      </c>
    </row>
    <row r="284" spans="1:20" x14ac:dyDescent="0.25">
      <c r="A284">
        <v>7</v>
      </c>
      <c r="B284" s="12">
        <v>0.49</v>
      </c>
      <c r="C284" s="17">
        <v>6.7</v>
      </c>
      <c r="D284" s="14">
        <f t="shared" si="30"/>
        <v>13.673469387755103</v>
      </c>
    </row>
    <row r="285" spans="1:20" x14ac:dyDescent="0.25">
      <c r="A285">
        <v>8</v>
      </c>
      <c r="B285" s="12">
        <v>0.56000000000000005</v>
      </c>
      <c r="C285" s="17">
        <v>7.8</v>
      </c>
      <c r="D285" s="14">
        <f t="shared" si="30"/>
        <v>13.928571428571427</v>
      </c>
    </row>
    <row r="286" spans="1:20" x14ac:dyDescent="0.25">
      <c r="A286">
        <v>9</v>
      </c>
      <c r="B286" s="12">
        <v>0.66</v>
      </c>
      <c r="C286" s="17">
        <v>9.4</v>
      </c>
      <c r="D286" s="14">
        <f t="shared" si="30"/>
        <v>14.242424242424242</v>
      </c>
    </row>
    <row r="287" spans="1:20" x14ac:dyDescent="0.25">
      <c r="A287">
        <v>10</v>
      </c>
      <c r="B287" s="12">
        <v>0.76</v>
      </c>
      <c r="C287" s="17">
        <v>10.7</v>
      </c>
      <c r="D287" s="14">
        <f t="shared" si="30"/>
        <v>14.078947368421051</v>
      </c>
    </row>
    <row r="291" spans="1:28" ht="15.75" x14ac:dyDescent="0.25">
      <c r="B291" s="21" t="s">
        <v>261</v>
      </c>
      <c r="P291" s="21" t="s">
        <v>261</v>
      </c>
      <c r="U291" s="108"/>
      <c r="V291" s="108"/>
      <c r="W291" s="108"/>
      <c r="X291" s="108"/>
      <c r="Y291" s="108"/>
      <c r="Z291" s="108"/>
      <c r="AA291" s="108"/>
      <c r="AB291" s="108"/>
    </row>
    <row r="292" spans="1:28" ht="15.75" x14ac:dyDescent="0.25">
      <c r="B292" s="164" t="s">
        <v>268</v>
      </c>
      <c r="C292" s="164"/>
      <c r="D292" s="164"/>
      <c r="E292" s="164"/>
      <c r="F292" s="164"/>
      <c r="P292" s="164" t="s">
        <v>269</v>
      </c>
      <c r="Q292" s="164"/>
      <c r="R292" s="164"/>
      <c r="S292" s="164"/>
      <c r="T292" s="164"/>
    </row>
    <row r="293" spans="1:28" ht="15.75" x14ac:dyDescent="0.25">
      <c r="B293" s="21" t="s">
        <v>270</v>
      </c>
      <c r="P293" s="21" t="s">
        <v>270</v>
      </c>
    </row>
    <row r="294" spans="1:28" ht="16.5" thickBot="1" x14ac:dyDescent="0.3">
      <c r="B294" s="9" t="s">
        <v>54</v>
      </c>
      <c r="C294" s="9" t="s">
        <v>46</v>
      </c>
      <c r="D294" s="9" t="s">
        <v>87</v>
      </c>
      <c r="P294" s="9" t="s">
        <v>129</v>
      </c>
      <c r="Q294" s="9" t="s">
        <v>130</v>
      </c>
      <c r="R294" s="9" t="s">
        <v>46</v>
      </c>
      <c r="S294" s="9" t="s">
        <v>131</v>
      </c>
    </row>
    <row r="295" spans="1:28" x14ac:dyDescent="0.25">
      <c r="A295">
        <v>1</v>
      </c>
      <c r="B295" s="12">
        <v>0.13</v>
      </c>
      <c r="C295" s="17">
        <v>1.5</v>
      </c>
      <c r="D295" s="14">
        <f>C295/B295</f>
        <v>11.538461538461538</v>
      </c>
      <c r="O295">
        <v>1</v>
      </c>
      <c r="P295" s="12">
        <v>3.1</v>
      </c>
      <c r="Q295" s="12">
        <v>0.68</v>
      </c>
      <c r="R295" s="17">
        <v>8.5</v>
      </c>
      <c r="S295" s="14">
        <f>R295/Q295</f>
        <v>12.499999999999998</v>
      </c>
    </row>
    <row r="296" spans="1:28" x14ac:dyDescent="0.25">
      <c r="A296">
        <v>2</v>
      </c>
      <c r="B296" s="12">
        <v>0.19</v>
      </c>
      <c r="C296" s="17">
        <v>2.2000000000000002</v>
      </c>
      <c r="D296" s="14">
        <f t="shared" ref="D296:D304" si="32">C296/B296</f>
        <v>11.578947368421053</v>
      </c>
      <c r="O296">
        <v>2</v>
      </c>
      <c r="P296" s="12">
        <v>3.3</v>
      </c>
      <c r="Q296" s="12">
        <v>0.73</v>
      </c>
      <c r="R296" s="17">
        <v>9.1</v>
      </c>
      <c r="S296" s="14">
        <f t="shared" ref="S296:S298" si="33">R296/Q296</f>
        <v>12.465753424657533</v>
      </c>
    </row>
    <row r="297" spans="1:28" x14ac:dyDescent="0.25">
      <c r="A297">
        <v>3</v>
      </c>
      <c r="B297" s="12">
        <v>0.25</v>
      </c>
      <c r="C297" s="17">
        <v>2.9</v>
      </c>
      <c r="D297" s="14">
        <f t="shared" si="32"/>
        <v>11.6</v>
      </c>
      <c r="O297">
        <v>3</v>
      </c>
      <c r="P297" s="12">
        <v>3.5</v>
      </c>
      <c r="Q297" s="12">
        <v>0.78</v>
      </c>
      <c r="R297" s="17">
        <v>9.8000000000000007</v>
      </c>
      <c r="S297" s="14">
        <f t="shared" si="33"/>
        <v>12.564102564102564</v>
      </c>
    </row>
    <row r="298" spans="1:28" x14ac:dyDescent="0.25">
      <c r="A298">
        <v>4</v>
      </c>
      <c r="B298" s="12">
        <v>0.35</v>
      </c>
      <c r="C298" s="17">
        <v>4.2</v>
      </c>
      <c r="D298" s="14">
        <f t="shared" si="32"/>
        <v>12.000000000000002</v>
      </c>
      <c r="O298">
        <v>4</v>
      </c>
      <c r="P298" s="12">
        <v>3.7</v>
      </c>
      <c r="Q298" s="12">
        <v>0.83</v>
      </c>
      <c r="R298" s="17">
        <v>10.4</v>
      </c>
      <c r="S298" s="14">
        <f t="shared" si="33"/>
        <v>12.530120481927712</v>
      </c>
    </row>
    <row r="299" spans="1:28" x14ac:dyDescent="0.25">
      <c r="A299">
        <v>5</v>
      </c>
      <c r="B299" s="12">
        <v>0.45</v>
      </c>
      <c r="C299" s="17">
        <v>5.4</v>
      </c>
      <c r="D299" s="14">
        <f t="shared" si="32"/>
        <v>12</v>
      </c>
    </row>
    <row r="300" spans="1:28" x14ac:dyDescent="0.25">
      <c r="A300">
        <v>6</v>
      </c>
      <c r="B300" s="12">
        <v>0.49</v>
      </c>
      <c r="C300" s="17">
        <v>6</v>
      </c>
      <c r="D300" s="14">
        <f t="shared" si="32"/>
        <v>12.244897959183673</v>
      </c>
    </row>
    <row r="301" spans="1:28" x14ac:dyDescent="0.25">
      <c r="A301">
        <v>7</v>
      </c>
      <c r="B301" s="12">
        <v>0.57999999999999996</v>
      </c>
      <c r="C301" s="17">
        <v>7</v>
      </c>
      <c r="D301" s="14">
        <f t="shared" si="32"/>
        <v>12.068965517241381</v>
      </c>
    </row>
    <row r="302" spans="1:28" x14ac:dyDescent="0.25">
      <c r="A302">
        <v>8</v>
      </c>
      <c r="B302" s="12">
        <v>0.65</v>
      </c>
      <c r="C302" s="17">
        <v>8.1</v>
      </c>
      <c r="D302" s="14">
        <f t="shared" si="32"/>
        <v>12.46153846153846</v>
      </c>
    </row>
    <row r="303" spans="1:28" x14ac:dyDescent="0.25">
      <c r="A303">
        <v>9</v>
      </c>
      <c r="B303" s="12">
        <v>0.73</v>
      </c>
      <c r="C303" s="17">
        <v>9.1</v>
      </c>
      <c r="D303" s="14">
        <f t="shared" si="32"/>
        <v>12.465753424657533</v>
      </c>
    </row>
    <row r="304" spans="1:28" x14ac:dyDescent="0.25">
      <c r="A304">
        <v>10</v>
      </c>
      <c r="B304" s="12">
        <v>0.83</v>
      </c>
      <c r="C304" s="17">
        <v>10.4</v>
      </c>
      <c r="D304" s="14">
        <f t="shared" si="32"/>
        <v>12.530120481927712</v>
      </c>
    </row>
    <row r="308" spans="1:20" ht="15.75" x14ac:dyDescent="0.25">
      <c r="B308" s="21" t="s">
        <v>261</v>
      </c>
      <c r="P308" s="21" t="s">
        <v>261</v>
      </c>
    </row>
    <row r="309" spans="1:20" ht="15.75" x14ac:dyDescent="0.25">
      <c r="B309" s="164" t="s">
        <v>268</v>
      </c>
      <c r="C309" s="164"/>
      <c r="D309" s="164"/>
      <c r="E309" s="164"/>
      <c r="F309" s="164"/>
      <c r="P309" s="164" t="s">
        <v>269</v>
      </c>
      <c r="Q309" s="164"/>
      <c r="R309" s="164"/>
      <c r="S309" s="164"/>
      <c r="T309" s="164"/>
    </row>
    <row r="310" spans="1:20" ht="15.75" x14ac:dyDescent="0.25">
      <c r="B310" s="21" t="s">
        <v>267</v>
      </c>
      <c r="P310" s="21" t="s">
        <v>267</v>
      </c>
    </row>
    <row r="311" spans="1:20" ht="16.5" thickBot="1" x14ac:dyDescent="0.3">
      <c r="B311" s="9" t="s">
        <v>54</v>
      </c>
      <c r="C311" s="9" t="s">
        <v>46</v>
      </c>
      <c r="D311" s="9" t="s">
        <v>87</v>
      </c>
      <c r="P311" s="9" t="s">
        <v>129</v>
      </c>
      <c r="Q311" s="9" t="s">
        <v>130</v>
      </c>
      <c r="R311" s="9" t="s">
        <v>46</v>
      </c>
      <c r="S311" s="9" t="s">
        <v>131</v>
      </c>
    </row>
    <row r="312" spans="1:20" x14ac:dyDescent="0.25">
      <c r="A312">
        <v>1</v>
      </c>
      <c r="B312" s="12">
        <v>0.18</v>
      </c>
      <c r="C312" s="17">
        <v>2.2000000000000002</v>
      </c>
      <c r="D312" s="14">
        <f>C312/B312</f>
        <v>12.222222222222223</v>
      </c>
      <c r="O312">
        <v>1</v>
      </c>
      <c r="P312" s="12">
        <v>3.1</v>
      </c>
      <c r="Q312" s="12">
        <v>0.61</v>
      </c>
      <c r="R312" s="17">
        <v>8.8000000000000007</v>
      </c>
      <c r="S312" s="14">
        <f>R312/Q312</f>
        <v>14.426229508196723</v>
      </c>
    </row>
    <row r="313" spans="1:20" x14ac:dyDescent="0.25">
      <c r="A313">
        <v>2</v>
      </c>
      <c r="B313" s="12">
        <v>0.24</v>
      </c>
      <c r="C313" s="17">
        <v>3.1</v>
      </c>
      <c r="D313" s="14">
        <f t="shared" ref="D313:D321" si="34">C313/B313</f>
        <v>12.916666666666668</v>
      </c>
      <c r="O313">
        <v>2</v>
      </c>
      <c r="P313" s="12">
        <v>3.3</v>
      </c>
      <c r="Q313" s="12">
        <v>0.65</v>
      </c>
      <c r="R313" s="17">
        <v>9.4</v>
      </c>
      <c r="S313" s="14">
        <f t="shared" ref="S313:S315" si="35">R313/Q313</f>
        <v>14.461538461538462</v>
      </c>
    </row>
    <row r="314" spans="1:20" x14ac:dyDescent="0.25">
      <c r="A314">
        <v>3</v>
      </c>
      <c r="B314" s="12">
        <v>0.33</v>
      </c>
      <c r="C314" s="17">
        <v>4.4000000000000004</v>
      </c>
      <c r="D314" s="14">
        <f t="shared" si="34"/>
        <v>13.333333333333334</v>
      </c>
      <c r="O314">
        <v>3</v>
      </c>
      <c r="P314" s="12">
        <v>3.5</v>
      </c>
      <c r="Q314" s="12">
        <v>0.7</v>
      </c>
      <c r="R314" s="17">
        <v>10.1</v>
      </c>
      <c r="S314" s="14">
        <f t="shared" si="35"/>
        <v>14.428571428571429</v>
      </c>
    </row>
    <row r="315" spans="1:20" x14ac:dyDescent="0.25">
      <c r="A315">
        <v>4</v>
      </c>
      <c r="B315" s="12">
        <v>0.37</v>
      </c>
      <c r="C315" s="17">
        <v>5.0999999999999996</v>
      </c>
      <c r="D315" s="14">
        <f t="shared" si="34"/>
        <v>13.783783783783782</v>
      </c>
      <c r="O315">
        <v>4</v>
      </c>
      <c r="P315" s="12">
        <v>3.7</v>
      </c>
      <c r="Q315" s="12">
        <v>0.75</v>
      </c>
      <c r="R315" s="17">
        <v>11</v>
      </c>
      <c r="S315" s="14">
        <f t="shared" si="35"/>
        <v>14.666666666666666</v>
      </c>
    </row>
    <row r="316" spans="1:20" x14ac:dyDescent="0.25">
      <c r="A316">
        <v>5</v>
      </c>
      <c r="B316" s="12">
        <v>0.47</v>
      </c>
      <c r="C316" s="17">
        <v>6.6</v>
      </c>
      <c r="D316" s="14">
        <f t="shared" si="34"/>
        <v>14.042553191489361</v>
      </c>
    </row>
    <row r="317" spans="1:20" x14ac:dyDescent="0.25">
      <c r="A317">
        <v>6</v>
      </c>
      <c r="B317" s="12">
        <v>0.51</v>
      </c>
      <c r="C317" s="17">
        <v>7</v>
      </c>
      <c r="D317" s="14">
        <f t="shared" si="34"/>
        <v>13.725490196078431</v>
      </c>
    </row>
    <row r="318" spans="1:20" x14ac:dyDescent="0.25">
      <c r="A318">
        <v>7</v>
      </c>
      <c r="B318" s="12">
        <v>0.57999999999999996</v>
      </c>
      <c r="C318" s="17">
        <v>8.1999999999999993</v>
      </c>
      <c r="D318" s="14">
        <f t="shared" si="34"/>
        <v>14.137931034482758</v>
      </c>
    </row>
    <row r="319" spans="1:20" x14ac:dyDescent="0.25">
      <c r="A319">
        <v>8</v>
      </c>
      <c r="B319" s="12">
        <v>0.64</v>
      </c>
      <c r="C319" s="17">
        <v>9.1999999999999993</v>
      </c>
      <c r="D319" s="14">
        <f t="shared" si="34"/>
        <v>14.374999999999998</v>
      </c>
    </row>
    <row r="320" spans="1:20" x14ac:dyDescent="0.25">
      <c r="A320">
        <v>9</v>
      </c>
      <c r="B320" s="12">
        <v>0.7</v>
      </c>
      <c r="C320" s="17">
        <v>10</v>
      </c>
      <c r="D320" s="14">
        <f t="shared" si="34"/>
        <v>14.285714285714286</v>
      </c>
    </row>
    <row r="321" spans="1:20" x14ac:dyDescent="0.25">
      <c r="A321">
        <v>10</v>
      </c>
      <c r="B321" s="12">
        <v>0.75</v>
      </c>
      <c r="C321" s="17">
        <v>11</v>
      </c>
      <c r="D321" s="14">
        <f t="shared" si="34"/>
        <v>14.666666666666666</v>
      </c>
    </row>
    <row r="325" spans="1:20" x14ac:dyDescent="0.25">
      <c r="A325" s="57"/>
      <c r="B325" s="57"/>
      <c r="C325" s="57"/>
      <c r="D325" s="57"/>
      <c r="E325" s="57"/>
      <c r="F325" s="57"/>
      <c r="G325" s="57"/>
      <c r="H325" s="57"/>
      <c r="I325" s="57"/>
      <c r="J325" s="57"/>
      <c r="K325" s="57"/>
      <c r="L325" s="57"/>
      <c r="M325" s="57"/>
      <c r="N325" s="57"/>
      <c r="O325" s="57"/>
      <c r="P325" s="57"/>
      <c r="Q325" s="57"/>
      <c r="R325" s="57"/>
      <c r="S325" s="57"/>
      <c r="T325" s="57"/>
    </row>
    <row r="327" spans="1:20" ht="15.75" x14ac:dyDescent="0.25">
      <c r="B327" s="21" t="s">
        <v>283</v>
      </c>
      <c r="P327" s="21" t="s">
        <v>283</v>
      </c>
    </row>
    <row r="328" spans="1:20" ht="15.75" x14ac:dyDescent="0.25">
      <c r="B328" s="164" t="s">
        <v>268</v>
      </c>
      <c r="C328" s="164"/>
      <c r="D328" s="164"/>
      <c r="E328" s="164"/>
      <c r="F328" s="164"/>
      <c r="P328" s="164" t="s">
        <v>269</v>
      </c>
      <c r="Q328" s="164"/>
      <c r="R328" s="164"/>
      <c r="S328" s="164"/>
      <c r="T328" s="164"/>
    </row>
    <row r="329" spans="1:20" ht="15.75" x14ac:dyDescent="0.25">
      <c r="B329" s="21" t="s">
        <v>284</v>
      </c>
      <c r="P329" s="21" t="s">
        <v>284</v>
      </c>
    </row>
    <row r="330" spans="1:20" ht="16.5" thickBot="1" x14ac:dyDescent="0.3">
      <c r="B330" s="9" t="s">
        <v>54</v>
      </c>
      <c r="C330" s="9" t="s">
        <v>46</v>
      </c>
      <c r="D330" s="9" t="s">
        <v>87</v>
      </c>
      <c r="P330" s="9" t="s">
        <v>129</v>
      </c>
      <c r="Q330" s="9" t="s">
        <v>130</v>
      </c>
      <c r="R330" s="9" t="s">
        <v>46</v>
      </c>
      <c r="S330" s="9" t="s">
        <v>131</v>
      </c>
    </row>
    <row r="331" spans="1:20" x14ac:dyDescent="0.25">
      <c r="A331">
        <v>1</v>
      </c>
      <c r="B331" s="12">
        <v>0.14000000000000001</v>
      </c>
      <c r="C331" s="17">
        <v>1.6</v>
      </c>
      <c r="D331" s="14">
        <f>C331/B331</f>
        <v>11.428571428571429</v>
      </c>
      <c r="O331">
        <v>1</v>
      </c>
      <c r="P331" s="12">
        <v>3.1</v>
      </c>
      <c r="Q331" s="12">
        <v>0.71</v>
      </c>
      <c r="R331" s="17">
        <v>8.6</v>
      </c>
      <c r="S331" s="14">
        <f>R331/Q331</f>
        <v>12.112676056338028</v>
      </c>
    </row>
    <row r="332" spans="1:20" x14ac:dyDescent="0.25">
      <c r="A332">
        <v>2</v>
      </c>
      <c r="B332" s="12">
        <v>0.2</v>
      </c>
      <c r="C332" s="17">
        <v>2.4</v>
      </c>
      <c r="D332" s="14">
        <f t="shared" ref="D332:D340" si="36">C332/B332</f>
        <v>11.999999999999998</v>
      </c>
      <c r="O332">
        <v>2</v>
      </c>
      <c r="P332" s="12">
        <v>3.3</v>
      </c>
      <c r="Q332" s="12">
        <v>0.76</v>
      </c>
      <c r="R332" s="17">
        <v>9</v>
      </c>
      <c r="S332" s="14">
        <f t="shared" ref="S332:S334" si="37">R332/Q332</f>
        <v>11.842105263157894</v>
      </c>
    </row>
    <row r="333" spans="1:20" x14ac:dyDescent="0.25">
      <c r="A333">
        <v>3</v>
      </c>
      <c r="B333" s="12">
        <v>0.26</v>
      </c>
      <c r="C333" s="17">
        <v>3</v>
      </c>
      <c r="D333" s="14">
        <f t="shared" si="36"/>
        <v>11.538461538461538</v>
      </c>
      <c r="O333">
        <v>3</v>
      </c>
      <c r="P333" s="12">
        <v>3.5</v>
      </c>
      <c r="Q333" s="12">
        <v>0.81</v>
      </c>
      <c r="R333" s="17">
        <v>9.8000000000000007</v>
      </c>
      <c r="S333" s="14">
        <f t="shared" si="37"/>
        <v>12.098765432098766</v>
      </c>
    </row>
    <row r="334" spans="1:20" x14ac:dyDescent="0.25">
      <c r="A334">
        <v>4</v>
      </c>
      <c r="B334" s="12">
        <v>0.37</v>
      </c>
      <c r="C334" s="17">
        <v>4.4000000000000004</v>
      </c>
      <c r="D334" s="14">
        <f t="shared" si="36"/>
        <v>11.891891891891893</v>
      </c>
      <c r="O334">
        <v>4</v>
      </c>
      <c r="P334" s="12">
        <v>3.7</v>
      </c>
      <c r="Q334" s="12">
        <v>0.86</v>
      </c>
      <c r="R334" s="17">
        <v>10.3</v>
      </c>
      <c r="S334" s="14">
        <f t="shared" si="37"/>
        <v>11.976744186046513</v>
      </c>
    </row>
    <row r="335" spans="1:20" x14ac:dyDescent="0.25">
      <c r="A335">
        <v>5</v>
      </c>
      <c r="B335" s="12">
        <v>0.47</v>
      </c>
      <c r="C335" s="17">
        <v>5.6</v>
      </c>
      <c r="D335" s="14">
        <f t="shared" si="36"/>
        <v>11.914893617021276</v>
      </c>
    </row>
    <row r="336" spans="1:20" x14ac:dyDescent="0.25">
      <c r="A336">
        <v>6</v>
      </c>
      <c r="B336" s="12">
        <v>0.52</v>
      </c>
      <c r="C336" s="17">
        <v>6.2</v>
      </c>
      <c r="D336" s="14">
        <f t="shared" si="36"/>
        <v>11.923076923076923</v>
      </c>
    </row>
    <row r="337" spans="1:28" x14ac:dyDescent="0.25">
      <c r="A337">
        <v>7</v>
      </c>
      <c r="B337" s="12">
        <v>0.61</v>
      </c>
      <c r="C337" s="17">
        <v>7.3</v>
      </c>
      <c r="D337" s="14">
        <f t="shared" si="36"/>
        <v>11.967213114754099</v>
      </c>
    </row>
    <row r="338" spans="1:28" x14ac:dyDescent="0.25">
      <c r="A338">
        <v>8</v>
      </c>
      <c r="B338" s="12">
        <v>0.68</v>
      </c>
      <c r="C338" s="17">
        <v>8.1999999999999993</v>
      </c>
      <c r="D338" s="14">
        <f t="shared" si="36"/>
        <v>12.058823529411763</v>
      </c>
    </row>
    <row r="339" spans="1:28" x14ac:dyDescent="0.25">
      <c r="A339">
        <v>9</v>
      </c>
      <c r="B339" s="12">
        <v>0.76</v>
      </c>
      <c r="C339" s="17">
        <v>9.3000000000000007</v>
      </c>
      <c r="D339" s="14">
        <f t="shared" si="36"/>
        <v>12.236842105263159</v>
      </c>
    </row>
    <row r="340" spans="1:28" x14ac:dyDescent="0.25">
      <c r="A340">
        <v>10</v>
      </c>
      <c r="B340" s="12">
        <v>0.86</v>
      </c>
      <c r="C340" s="17">
        <v>10.3</v>
      </c>
      <c r="D340" s="14">
        <f t="shared" si="36"/>
        <v>11.976744186046513</v>
      </c>
    </row>
    <row r="344" spans="1:28" ht="15.75" x14ac:dyDescent="0.25">
      <c r="B344" s="21" t="s">
        <v>283</v>
      </c>
      <c r="P344" s="21" t="s">
        <v>283</v>
      </c>
      <c r="U344" s="108"/>
      <c r="V344" s="108"/>
      <c r="W344" s="108"/>
      <c r="X344" s="108"/>
      <c r="Y344" s="108"/>
      <c r="Z344" s="108"/>
      <c r="AA344" s="108"/>
      <c r="AB344" s="108"/>
    </row>
    <row r="345" spans="1:28" ht="15.75" x14ac:dyDescent="0.25">
      <c r="B345" s="164" t="s">
        <v>285</v>
      </c>
      <c r="C345" s="164"/>
      <c r="D345" s="164"/>
      <c r="E345" s="164"/>
      <c r="F345" s="164"/>
      <c r="P345" s="164" t="s">
        <v>286</v>
      </c>
      <c r="Q345" s="164"/>
      <c r="R345" s="164"/>
      <c r="S345" s="164"/>
      <c r="T345" s="164"/>
    </row>
    <row r="346" spans="1:28" ht="15.75" x14ac:dyDescent="0.25">
      <c r="B346" s="21" t="s">
        <v>287</v>
      </c>
      <c r="P346" s="21" t="s">
        <v>287</v>
      </c>
    </row>
    <row r="347" spans="1:28" ht="16.5" thickBot="1" x14ac:dyDescent="0.3">
      <c r="B347" s="9" t="s">
        <v>54</v>
      </c>
      <c r="C347" s="9" t="s">
        <v>46</v>
      </c>
      <c r="D347" s="9" t="s">
        <v>87</v>
      </c>
      <c r="P347" s="9" t="s">
        <v>129</v>
      </c>
      <c r="Q347" s="9" t="s">
        <v>130</v>
      </c>
      <c r="R347" s="9" t="s">
        <v>46</v>
      </c>
      <c r="S347" s="9" t="s">
        <v>131</v>
      </c>
    </row>
    <row r="348" spans="1:28" x14ac:dyDescent="0.25">
      <c r="A348">
        <v>1</v>
      </c>
      <c r="B348" s="12">
        <v>0.28999999999999998</v>
      </c>
      <c r="C348" s="17">
        <v>4.3</v>
      </c>
      <c r="D348" s="14">
        <f>C348/B348</f>
        <v>14.827586206896552</v>
      </c>
      <c r="O348">
        <v>1</v>
      </c>
      <c r="P348" s="12">
        <v>3.1</v>
      </c>
      <c r="Q348" s="12">
        <v>1.03</v>
      </c>
      <c r="R348" s="17">
        <v>18</v>
      </c>
      <c r="S348" s="14">
        <f>R348/Q348</f>
        <v>17.475728155339805</v>
      </c>
    </row>
    <row r="349" spans="1:28" x14ac:dyDescent="0.25">
      <c r="A349">
        <v>2</v>
      </c>
      <c r="B349" s="12">
        <v>0.41</v>
      </c>
      <c r="C349" s="17">
        <v>6.5</v>
      </c>
      <c r="D349" s="14">
        <f t="shared" ref="D349:D357" si="38">C349/B349</f>
        <v>15.853658536585368</v>
      </c>
      <c r="O349">
        <v>2</v>
      </c>
      <c r="P349" s="12">
        <v>3.3</v>
      </c>
      <c r="Q349" s="12">
        <v>1.1399999999999999</v>
      </c>
      <c r="R349" s="17">
        <v>20</v>
      </c>
      <c r="S349" s="14">
        <f t="shared" ref="S349:S351" si="39">R349/Q349</f>
        <v>17.543859649122808</v>
      </c>
    </row>
    <row r="350" spans="1:28" x14ac:dyDescent="0.25">
      <c r="A350">
        <v>3</v>
      </c>
      <c r="B350" s="12">
        <v>0.52</v>
      </c>
      <c r="C350" s="17">
        <v>8.4</v>
      </c>
      <c r="D350" s="14">
        <f t="shared" si="38"/>
        <v>16.153846153846153</v>
      </c>
      <c r="O350">
        <v>3</v>
      </c>
      <c r="P350" s="12">
        <v>3.5</v>
      </c>
      <c r="Q350" s="12">
        <v>1.24</v>
      </c>
      <c r="R350" s="17">
        <v>22</v>
      </c>
      <c r="S350" s="14">
        <f t="shared" si="39"/>
        <v>17.741935483870968</v>
      </c>
    </row>
    <row r="351" spans="1:28" x14ac:dyDescent="0.25">
      <c r="A351">
        <v>4</v>
      </c>
      <c r="B351" s="12">
        <v>0.62</v>
      </c>
      <c r="C351" s="17">
        <v>10.199999999999999</v>
      </c>
      <c r="D351" s="14">
        <f t="shared" si="38"/>
        <v>16.451612903225804</v>
      </c>
      <c r="O351">
        <v>4</v>
      </c>
      <c r="P351" s="12">
        <v>3.7</v>
      </c>
      <c r="Q351" s="12">
        <v>1.34</v>
      </c>
      <c r="R351" s="17">
        <v>24</v>
      </c>
      <c r="S351" s="14">
        <f t="shared" si="39"/>
        <v>17.910447761194028</v>
      </c>
    </row>
    <row r="352" spans="1:28" x14ac:dyDescent="0.25">
      <c r="A352">
        <v>5</v>
      </c>
      <c r="B352" s="12">
        <v>0.77</v>
      </c>
      <c r="C352" s="17">
        <v>13.2</v>
      </c>
      <c r="D352" s="14">
        <f t="shared" si="38"/>
        <v>17.142857142857142</v>
      </c>
    </row>
    <row r="353" spans="1:20" x14ac:dyDescent="0.25">
      <c r="A353">
        <v>6</v>
      </c>
      <c r="B353" s="12">
        <v>0.92</v>
      </c>
      <c r="C353" s="17">
        <v>16</v>
      </c>
      <c r="D353" s="14">
        <f t="shared" si="38"/>
        <v>17.391304347826086</v>
      </c>
    </row>
    <row r="354" spans="1:20" x14ac:dyDescent="0.25">
      <c r="A354">
        <v>7</v>
      </c>
      <c r="B354" s="12">
        <v>1.03</v>
      </c>
      <c r="C354" s="17">
        <v>18.100000000000001</v>
      </c>
      <c r="D354" s="14">
        <f t="shared" si="38"/>
        <v>17.572815533980584</v>
      </c>
    </row>
    <row r="355" spans="1:20" x14ac:dyDescent="0.25">
      <c r="A355">
        <v>8</v>
      </c>
      <c r="B355" s="12">
        <v>1.18</v>
      </c>
      <c r="C355" s="17">
        <v>20.8</v>
      </c>
      <c r="D355" s="14">
        <f t="shared" si="38"/>
        <v>17.627118644067799</v>
      </c>
    </row>
    <row r="356" spans="1:20" x14ac:dyDescent="0.25">
      <c r="A356">
        <v>9</v>
      </c>
      <c r="B356" s="12">
        <v>1.26</v>
      </c>
      <c r="C356" s="17">
        <v>22.5</v>
      </c>
      <c r="D356" s="14">
        <f t="shared" si="38"/>
        <v>17.857142857142858</v>
      </c>
    </row>
    <row r="357" spans="1:20" x14ac:dyDescent="0.25">
      <c r="A357">
        <v>10</v>
      </c>
      <c r="B357" s="12">
        <v>1.34</v>
      </c>
      <c r="C357" s="17">
        <v>24</v>
      </c>
      <c r="D357" s="14">
        <f t="shared" si="38"/>
        <v>17.910447761194028</v>
      </c>
    </row>
    <row r="361" spans="1:20" ht="15.75" x14ac:dyDescent="0.25">
      <c r="B361" s="21" t="s">
        <v>290</v>
      </c>
      <c r="P361" s="21" t="s">
        <v>290</v>
      </c>
    </row>
    <row r="362" spans="1:20" ht="15.75" x14ac:dyDescent="0.25">
      <c r="B362" s="164" t="s">
        <v>285</v>
      </c>
      <c r="C362" s="164"/>
      <c r="D362" s="164"/>
      <c r="E362" s="164"/>
      <c r="F362" s="164"/>
      <c r="P362" s="164" t="s">
        <v>286</v>
      </c>
      <c r="Q362" s="164"/>
      <c r="R362" s="164"/>
      <c r="S362" s="164"/>
      <c r="T362" s="164"/>
    </row>
    <row r="363" spans="1:20" ht="15.75" x14ac:dyDescent="0.25">
      <c r="B363" s="21" t="s">
        <v>291</v>
      </c>
      <c r="P363" s="21" t="s">
        <v>291</v>
      </c>
    </row>
    <row r="364" spans="1:20" ht="16.5" thickBot="1" x14ac:dyDescent="0.3">
      <c r="B364" s="9" t="s">
        <v>54</v>
      </c>
      <c r="C364" s="9" t="s">
        <v>46</v>
      </c>
      <c r="D364" s="9" t="s">
        <v>87</v>
      </c>
      <c r="P364" s="9" t="s">
        <v>129</v>
      </c>
      <c r="Q364" s="9" t="s">
        <v>130</v>
      </c>
      <c r="R364" s="9" t="s">
        <v>46</v>
      </c>
      <c r="S364" s="9" t="s">
        <v>131</v>
      </c>
    </row>
    <row r="365" spans="1:20" x14ac:dyDescent="0.25">
      <c r="A365">
        <v>1</v>
      </c>
      <c r="B365" s="12">
        <v>0.33</v>
      </c>
      <c r="C365" s="17">
        <v>4.5999999999999996</v>
      </c>
      <c r="D365" s="14">
        <f>C365/B365</f>
        <v>13.939393939393938</v>
      </c>
      <c r="O365">
        <v>1</v>
      </c>
      <c r="P365" s="12">
        <v>3.1</v>
      </c>
      <c r="Q365" s="12">
        <v>1.49</v>
      </c>
      <c r="R365" s="17">
        <v>23.6</v>
      </c>
      <c r="S365" s="14">
        <f>R365/Q365</f>
        <v>15.838926174496645</v>
      </c>
    </row>
    <row r="366" spans="1:20" x14ac:dyDescent="0.25">
      <c r="A366">
        <v>2</v>
      </c>
      <c r="B366" s="12">
        <v>0.48</v>
      </c>
      <c r="C366" s="17">
        <v>7</v>
      </c>
      <c r="D366" s="14">
        <f t="shared" ref="D366:D374" si="40">C366/B366</f>
        <v>14.583333333333334</v>
      </c>
      <c r="O366">
        <v>2</v>
      </c>
      <c r="P366" s="12">
        <v>3.3</v>
      </c>
      <c r="Q366" s="12">
        <v>1.62</v>
      </c>
      <c r="R366" s="17">
        <v>25.9</v>
      </c>
      <c r="S366" s="14">
        <f t="shared" ref="S366:S368" si="41">R366/Q366</f>
        <v>15.987654320987652</v>
      </c>
    </row>
    <row r="367" spans="1:20" x14ac:dyDescent="0.25">
      <c r="A367">
        <v>3</v>
      </c>
      <c r="B367" s="12">
        <v>0.61</v>
      </c>
      <c r="C367" s="17">
        <v>9.1999999999999993</v>
      </c>
      <c r="D367" s="14">
        <f t="shared" si="40"/>
        <v>15.081967213114753</v>
      </c>
      <c r="O367">
        <v>3</v>
      </c>
      <c r="P367" s="12">
        <v>3.5</v>
      </c>
      <c r="Q367" s="12">
        <v>1.76</v>
      </c>
      <c r="R367" s="17">
        <v>28.3</v>
      </c>
      <c r="S367" s="14">
        <f t="shared" si="41"/>
        <v>16.079545454545453</v>
      </c>
    </row>
    <row r="368" spans="1:20" x14ac:dyDescent="0.25">
      <c r="A368">
        <v>4</v>
      </c>
      <c r="B368" s="12">
        <v>0.86</v>
      </c>
      <c r="C368" s="17">
        <v>13.4</v>
      </c>
      <c r="D368" s="14">
        <f t="shared" si="40"/>
        <v>15.58139534883721</v>
      </c>
      <c r="O368">
        <v>4</v>
      </c>
      <c r="P368" s="12">
        <v>3.7</v>
      </c>
      <c r="Q368" s="12">
        <v>1.9</v>
      </c>
      <c r="R368" s="17">
        <v>30.4</v>
      </c>
      <c r="S368" s="14">
        <f t="shared" si="41"/>
        <v>16</v>
      </c>
    </row>
    <row r="369" spans="1:20" x14ac:dyDescent="0.25">
      <c r="A369">
        <v>5</v>
      </c>
      <c r="B369" s="12">
        <v>0.97</v>
      </c>
      <c r="C369" s="17">
        <v>15.4</v>
      </c>
      <c r="D369" s="14">
        <f t="shared" si="40"/>
        <v>15.876288659793815</v>
      </c>
    </row>
    <row r="370" spans="1:20" x14ac:dyDescent="0.25">
      <c r="A370">
        <v>6</v>
      </c>
      <c r="B370" s="12">
        <v>1.08</v>
      </c>
      <c r="C370" s="17">
        <v>17.3</v>
      </c>
      <c r="D370" s="14">
        <f t="shared" si="40"/>
        <v>16.018518518518519</v>
      </c>
    </row>
    <row r="371" spans="1:20" x14ac:dyDescent="0.25">
      <c r="A371">
        <v>7</v>
      </c>
      <c r="B371" s="12">
        <v>1.27</v>
      </c>
      <c r="C371" s="17">
        <v>20.6</v>
      </c>
      <c r="D371" s="14">
        <f t="shared" si="40"/>
        <v>16.220472440944881</v>
      </c>
    </row>
    <row r="372" spans="1:20" x14ac:dyDescent="0.25">
      <c r="A372">
        <v>8</v>
      </c>
      <c r="B372" s="12">
        <v>1.45</v>
      </c>
      <c r="C372" s="17">
        <v>23.7</v>
      </c>
      <c r="D372" s="14">
        <f t="shared" si="40"/>
        <v>16.344827586206897</v>
      </c>
    </row>
    <row r="373" spans="1:20" x14ac:dyDescent="0.25">
      <c r="A373">
        <v>9</v>
      </c>
      <c r="B373" s="12">
        <v>1.68</v>
      </c>
      <c r="C373" s="17">
        <v>27.5</v>
      </c>
      <c r="D373" s="14">
        <f t="shared" si="40"/>
        <v>16.36904761904762</v>
      </c>
    </row>
    <row r="374" spans="1:20" x14ac:dyDescent="0.25">
      <c r="A374">
        <v>10</v>
      </c>
      <c r="B374" s="12">
        <v>1.9</v>
      </c>
      <c r="C374" s="17">
        <v>30.4</v>
      </c>
      <c r="D374" s="14">
        <f t="shared" si="40"/>
        <v>16</v>
      </c>
    </row>
    <row r="378" spans="1:20" x14ac:dyDescent="0.25">
      <c r="A378" s="57"/>
      <c r="B378" s="57"/>
      <c r="C378" s="57"/>
      <c r="D378" s="57"/>
      <c r="E378" s="57"/>
      <c r="F378" s="57"/>
      <c r="G378" s="57"/>
      <c r="H378" s="57"/>
      <c r="I378" s="57"/>
      <c r="J378" s="57"/>
      <c r="K378" s="57"/>
      <c r="L378" s="57"/>
      <c r="M378" s="57"/>
      <c r="N378" s="57"/>
      <c r="O378" s="57"/>
      <c r="P378" s="57"/>
      <c r="Q378" s="57"/>
      <c r="R378" s="57"/>
      <c r="S378" s="57"/>
      <c r="T378" s="57"/>
    </row>
    <row r="380" spans="1:20" ht="15.75" x14ac:dyDescent="0.25">
      <c r="B380" s="164" t="s">
        <v>308</v>
      </c>
      <c r="C380" s="165"/>
      <c r="D380" s="165"/>
      <c r="P380" s="164" t="s">
        <v>308</v>
      </c>
      <c r="Q380" s="165"/>
      <c r="R380" s="165"/>
      <c r="S380" s="165"/>
    </row>
    <row r="381" spans="1:20" ht="15.75" x14ac:dyDescent="0.25">
      <c r="B381" s="164" t="s">
        <v>311</v>
      </c>
      <c r="C381" s="164"/>
      <c r="D381" s="164"/>
      <c r="E381" s="164"/>
      <c r="F381" s="164"/>
      <c r="P381" s="164" t="s">
        <v>310</v>
      </c>
      <c r="Q381" s="164"/>
      <c r="R381" s="164"/>
      <c r="S381" s="164"/>
      <c r="T381" s="164"/>
    </row>
    <row r="382" spans="1:20" ht="15.75" x14ac:dyDescent="0.25">
      <c r="B382" s="21" t="s">
        <v>309</v>
      </c>
      <c r="P382" s="164" t="s">
        <v>309</v>
      </c>
      <c r="Q382" s="165"/>
      <c r="R382" s="165"/>
    </row>
    <row r="383" spans="1:20" ht="16.5" thickBot="1" x14ac:dyDescent="0.3">
      <c r="B383" s="9" t="s">
        <v>54</v>
      </c>
      <c r="C383" s="9" t="s">
        <v>46</v>
      </c>
      <c r="D383" s="9" t="s">
        <v>87</v>
      </c>
      <c r="P383" s="9" t="s">
        <v>129</v>
      </c>
      <c r="Q383" s="9" t="s">
        <v>130</v>
      </c>
      <c r="R383" s="9" t="s">
        <v>46</v>
      </c>
      <c r="S383" s="9" t="s">
        <v>131</v>
      </c>
    </row>
    <row r="384" spans="1:20" x14ac:dyDescent="0.25">
      <c r="A384">
        <v>1</v>
      </c>
      <c r="B384" s="12">
        <v>0.1</v>
      </c>
      <c r="C384" s="17">
        <v>2.6</v>
      </c>
      <c r="D384" s="14">
        <f>C384/B384</f>
        <v>26</v>
      </c>
      <c r="O384">
        <v>1</v>
      </c>
      <c r="P384" s="12">
        <v>6.2</v>
      </c>
      <c r="Q384" s="12">
        <v>1.88</v>
      </c>
      <c r="R384" s="17">
        <v>57.9</v>
      </c>
      <c r="S384" s="14">
        <f>R384/Q384</f>
        <v>30.797872340425531</v>
      </c>
    </row>
    <row r="385" spans="1:20" x14ac:dyDescent="0.25">
      <c r="A385">
        <v>2</v>
      </c>
      <c r="B385" s="12">
        <v>0.19</v>
      </c>
      <c r="C385" s="17">
        <v>7.1</v>
      </c>
      <c r="D385" s="14">
        <f t="shared" ref="D385:D393" si="42">C385/B385</f>
        <v>37.368421052631575</v>
      </c>
      <c r="O385">
        <v>2</v>
      </c>
      <c r="P385" s="12">
        <v>6.6</v>
      </c>
      <c r="Q385" s="12">
        <v>2.0499999999999998</v>
      </c>
      <c r="R385" s="17">
        <v>63.7</v>
      </c>
      <c r="S385" s="14">
        <f t="shared" ref="S385:S387" si="43">R385/Q385</f>
        <v>31.073170731707322</v>
      </c>
    </row>
    <row r="386" spans="1:20" x14ac:dyDescent="0.25">
      <c r="A386">
        <v>3</v>
      </c>
      <c r="B386" s="12">
        <v>0.44</v>
      </c>
      <c r="C386" s="17">
        <v>16.399999999999999</v>
      </c>
      <c r="D386" s="14">
        <f t="shared" si="42"/>
        <v>37.272727272727266</v>
      </c>
      <c r="O386">
        <v>3</v>
      </c>
      <c r="P386" s="12">
        <v>7</v>
      </c>
      <c r="Q386" s="12">
        <v>2.2400000000000002</v>
      </c>
      <c r="R386" s="17">
        <v>70.400000000000006</v>
      </c>
      <c r="S386" s="14">
        <f t="shared" si="43"/>
        <v>31.428571428571427</v>
      </c>
    </row>
    <row r="387" spans="1:20" x14ac:dyDescent="0.25">
      <c r="A387">
        <v>4</v>
      </c>
      <c r="B387" s="12">
        <v>0.71</v>
      </c>
      <c r="C387" s="17">
        <v>26.1</v>
      </c>
      <c r="D387" s="14">
        <f t="shared" si="42"/>
        <v>36.760563380281695</v>
      </c>
      <c r="O387">
        <v>4</v>
      </c>
      <c r="P387" s="12">
        <v>7.4</v>
      </c>
      <c r="Q387" s="12">
        <v>2.41</v>
      </c>
      <c r="R387" s="17">
        <v>76.900000000000006</v>
      </c>
      <c r="S387" s="14">
        <f t="shared" si="43"/>
        <v>31.908713692946058</v>
      </c>
    </row>
    <row r="388" spans="1:20" x14ac:dyDescent="0.25">
      <c r="A388">
        <v>5</v>
      </c>
      <c r="B388" s="12">
        <v>0.98</v>
      </c>
      <c r="C388" s="17">
        <v>35</v>
      </c>
      <c r="D388" s="14">
        <f t="shared" si="42"/>
        <v>35.714285714285715</v>
      </c>
    </row>
    <row r="389" spans="1:20" x14ac:dyDescent="0.25">
      <c r="A389">
        <v>6</v>
      </c>
      <c r="B389" s="12">
        <v>1.28</v>
      </c>
      <c r="C389" s="17">
        <v>44.5</v>
      </c>
      <c r="D389" s="14">
        <f t="shared" si="42"/>
        <v>34.765625</v>
      </c>
    </row>
    <row r="390" spans="1:20" x14ac:dyDescent="0.25">
      <c r="A390">
        <v>7</v>
      </c>
      <c r="B390" s="12">
        <v>1.65</v>
      </c>
      <c r="C390" s="17">
        <v>56</v>
      </c>
      <c r="D390" s="14">
        <f t="shared" si="42"/>
        <v>33.939393939393938</v>
      </c>
    </row>
    <row r="391" spans="1:20" x14ac:dyDescent="0.25">
      <c r="A391">
        <v>8</v>
      </c>
      <c r="B391" s="12">
        <v>1.98</v>
      </c>
      <c r="C391" s="17">
        <v>65.2</v>
      </c>
      <c r="D391" s="14">
        <f t="shared" si="42"/>
        <v>32.929292929292934</v>
      </c>
    </row>
    <row r="392" spans="1:20" x14ac:dyDescent="0.25">
      <c r="A392">
        <v>9</v>
      </c>
      <c r="B392" s="12">
        <v>2.2200000000000002</v>
      </c>
      <c r="C392" s="17">
        <v>71.7</v>
      </c>
      <c r="D392" s="14">
        <f t="shared" si="42"/>
        <v>32.297297297297298</v>
      </c>
    </row>
    <row r="393" spans="1:20" x14ac:dyDescent="0.25">
      <c r="A393">
        <v>10</v>
      </c>
      <c r="B393" s="12">
        <v>2.41</v>
      </c>
      <c r="C393" s="17">
        <v>76.900000000000006</v>
      </c>
      <c r="D393" s="14">
        <f t="shared" si="42"/>
        <v>31.908713692946058</v>
      </c>
    </row>
    <row r="398" spans="1:20" ht="15.75" x14ac:dyDescent="0.25">
      <c r="B398" s="164" t="s">
        <v>308</v>
      </c>
      <c r="C398" s="165"/>
      <c r="D398" s="165"/>
      <c r="P398" s="164" t="s">
        <v>308</v>
      </c>
      <c r="Q398" s="165"/>
      <c r="R398" s="165"/>
      <c r="S398" s="165"/>
    </row>
    <row r="399" spans="1:20" ht="15.75" x14ac:dyDescent="0.25">
      <c r="B399" s="164" t="s">
        <v>311</v>
      </c>
      <c r="C399" s="164"/>
      <c r="D399" s="164"/>
      <c r="E399" s="164"/>
      <c r="F399" s="164"/>
      <c r="P399" s="164" t="s">
        <v>310</v>
      </c>
      <c r="Q399" s="164"/>
      <c r="R399" s="164"/>
      <c r="S399" s="164"/>
      <c r="T399" s="164"/>
    </row>
    <row r="400" spans="1:20" ht="15.75" x14ac:dyDescent="0.25">
      <c r="B400" s="21" t="s">
        <v>312</v>
      </c>
      <c r="P400" s="164" t="s">
        <v>312</v>
      </c>
      <c r="Q400" s="165"/>
      <c r="R400" s="165"/>
    </row>
    <row r="401" spans="1:20" ht="16.5" thickBot="1" x14ac:dyDescent="0.3">
      <c r="B401" s="9" t="s">
        <v>54</v>
      </c>
      <c r="C401" s="9" t="s">
        <v>46</v>
      </c>
      <c r="D401" s="9" t="s">
        <v>87</v>
      </c>
      <c r="P401" s="9" t="s">
        <v>129</v>
      </c>
      <c r="Q401" s="9" t="s">
        <v>130</v>
      </c>
      <c r="R401" s="9" t="s">
        <v>46</v>
      </c>
      <c r="S401" s="9" t="s">
        <v>131</v>
      </c>
    </row>
    <row r="402" spans="1:20" x14ac:dyDescent="0.25">
      <c r="A402">
        <v>1</v>
      </c>
      <c r="B402" s="12">
        <v>0.21</v>
      </c>
      <c r="C402" s="17">
        <v>7.7</v>
      </c>
      <c r="D402" s="14">
        <f>C402/B402</f>
        <v>36.666666666666671</v>
      </c>
      <c r="O402">
        <v>1</v>
      </c>
      <c r="P402" s="12">
        <v>6.2</v>
      </c>
      <c r="Q402" s="12">
        <v>1.57</v>
      </c>
      <c r="R402" s="17">
        <v>48.2</v>
      </c>
      <c r="S402" s="14">
        <f>R402/Q402</f>
        <v>30.70063694267516</v>
      </c>
    </row>
    <row r="403" spans="1:20" x14ac:dyDescent="0.25">
      <c r="A403">
        <v>2</v>
      </c>
      <c r="B403" s="12">
        <v>0.47</v>
      </c>
      <c r="C403" s="17">
        <v>17.100000000000001</v>
      </c>
      <c r="D403" s="14">
        <f t="shared" ref="D403:D409" si="44">C403/B403</f>
        <v>36.382978723404257</v>
      </c>
      <c r="O403">
        <v>2</v>
      </c>
      <c r="P403" s="12">
        <v>6.6</v>
      </c>
      <c r="Q403" s="12">
        <v>1.73</v>
      </c>
      <c r="R403" s="17">
        <v>54</v>
      </c>
      <c r="S403" s="14">
        <f t="shared" ref="S403:S405" si="45">R403/Q403</f>
        <v>31.213872832369944</v>
      </c>
    </row>
    <row r="404" spans="1:20" x14ac:dyDescent="0.25">
      <c r="A404">
        <v>3</v>
      </c>
      <c r="B404" s="12">
        <v>0.7</v>
      </c>
      <c r="C404" s="17">
        <v>25.4</v>
      </c>
      <c r="D404" s="14">
        <f t="shared" si="44"/>
        <v>36.285714285714285</v>
      </c>
      <c r="O404">
        <v>3</v>
      </c>
      <c r="P404" s="12">
        <v>7</v>
      </c>
      <c r="Q404" s="12">
        <v>1.88</v>
      </c>
      <c r="R404" s="17">
        <v>59.4</v>
      </c>
      <c r="S404" s="14">
        <f t="shared" si="45"/>
        <v>31.595744680851066</v>
      </c>
    </row>
    <row r="405" spans="1:20" x14ac:dyDescent="0.25">
      <c r="A405">
        <v>4</v>
      </c>
      <c r="B405" s="12">
        <v>0.98</v>
      </c>
      <c r="C405" s="17">
        <v>33.799999999999997</v>
      </c>
      <c r="D405" s="14">
        <f t="shared" si="44"/>
        <v>34.489795918367342</v>
      </c>
      <c r="O405">
        <v>4</v>
      </c>
      <c r="P405" s="12">
        <v>7.4</v>
      </c>
      <c r="Q405" s="12">
        <v>2.0499999999999998</v>
      </c>
      <c r="R405" s="17">
        <v>65.099999999999994</v>
      </c>
      <c r="S405" s="14">
        <f t="shared" si="45"/>
        <v>31.756097560975611</v>
      </c>
    </row>
    <row r="406" spans="1:20" x14ac:dyDescent="0.25">
      <c r="A406">
        <v>5</v>
      </c>
      <c r="B406" s="12">
        <v>1.23</v>
      </c>
      <c r="C406" s="17">
        <v>41.2</v>
      </c>
      <c r="D406" s="14">
        <f t="shared" si="44"/>
        <v>33.495934959349597</v>
      </c>
    </row>
    <row r="407" spans="1:20" x14ac:dyDescent="0.25">
      <c r="A407">
        <v>6</v>
      </c>
      <c r="B407" s="12">
        <v>1.42</v>
      </c>
      <c r="C407" s="17">
        <v>47.5</v>
      </c>
      <c r="D407" s="14">
        <f t="shared" si="44"/>
        <v>33.450704225352112</v>
      </c>
    </row>
    <row r="408" spans="1:20" x14ac:dyDescent="0.25">
      <c r="A408">
        <v>7</v>
      </c>
      <c r="B408" s="12">
        <v>1.69</v>
      </c>
      <c r="C408" s="17">
        <v>56.1</v>
      </c>
      <c r="D408" s="14">
        <f t="shared" si="44"/>
        <v>33.19526627218935</v>
      </c>
    </row>
    <row r="409" spans="1:20" x14ac:dyDescent="0.25">
      <c r="A409">
        <v>8</v>
      </c>
      <c r="B409" s="12">
        <v>2.0499999999999998</v>
      </c>
      <c r="C409" s="17">
        <v>65.099999999999994</v>
      </c>
      <c r="D409" s="14">
        <f t="shared" si="44"/>
        <v>31.756097560975611</v>
      </c>
    </row>
    <row r="410" spans="1:20" x14ac:dyDescent="0.25">
      <c r="B410" s="12"/>
      <c r="C410" s="17"/>
      <c r="D410" s="14"/>
    </row>
    <row r="411" spans="1:20" x14ac:dyDescent="0.25">
      <c r="B411" s="12"/>
      <c r="C411" s="17"/>
      <c r="D411" s="14"/>
    </row>
    <row r="415" spans="1:20" ht="15.75" x14ac:dyDescent="0.25">
      <c r="B415" s="164" t="s">
        <v>314</v>
      </c>
      <c r="C415" s="165"/>
      <c r="D415" s="165"/>
      <c r="P415" s="164" t="s">
        <v>314</v>
      </c>
      <c r="Q415" s="165"/>
      <c r="R415" s="165"/>
      <c r="S415" s="165"/>
    </row>
    <row r="416" spans="1:20" ht="15.75" x14ac:dyDescent="0.25">
      <c r="B416" s="164" t="s">
        <v>313</v>
      </c>
      <c r="C416" s="164"/>
      <c r="D416" s="164"/>
      <c r="E416" s="164"/>
      <c r="F416" s="164"/>
      <c r="P416" s="164" t="s">
        <v>315</v>
      </c>
      <c r="Q416" s="164"/>
      <c r="R416" s="164"/>
      <c r="S416" s="164"/>
      <c r="T416" s="164"/>
    </row>
    <row r="417" spans="1:19" ht="15.75" x14ac:dyDescent="0.25">
      <c r="B417" s="21" t="s">
        <v>309</v>
      </c>
      <c r="P417" s="164" t="s">
        <v>309</v>
      </c>
      <c r="Q417" s="165"/>
      <c r="R417" s="165"/>
    </row>
    <row r="418" spans="1:19" ht="16.5" thickBot="1" x14ac:dyDescent="0.3">
      <c r="B418" s="9" t="s">
        <v>54</v>
      </c>
      <c r="C418" s="9" t="s">
        <v>46</v>
      </c>
      <c r="D418" s="9" t="s">
        <v>87</v>
      </c>
      <c r="P418" s="9" t="s">
        <v>129</v>
      </c>
      <c r="Q418" s="9" t="s">
        <v>130</v>
      </c>
      <c r="R418" s="9" t="s">
        <v>46</v>
      </c>
      <c r="S418" s="9" t="s">
        <v>131</v>
      </c>
    </row>
    <row r="419" spans="1:19" x14ac:dyDescent="0.25">
      <c r="A419">
        <v>1</v>
      </c>
      <c r="B419" s="12">
        <v>0.22</v>
      </c>
      <c r="C419" s="17">
        <v>8.1</v>
      </c>
      <c r="D419" s="14">
        <f>C419/B419</f>
        <v>36.818181818181813</v>
      </c>
      <c r="O419">
        <v>1</v>
      </c>
      <c r="P419" s="12">
        <v>6.2</v>
      </c>
      <c r="Q419" s="12">
        <v>1.92</v>
      </c>
      <c r="R419" s="17">
        <v>52.2</v>
      </c>
      <c r="S419" s="14">
        <f>R419/Q419</f>
        <v>27.187500000000004</v>
      </c>
    </row>
    <row r="420" spans="1:19" x14ac:dyDescent="0.25">
      <c r="A420">
        <v>2</v>
      </c>
      <c r="B420" s="12">
        <v>0.5</v>
      </c>
      <c r="C420" s="17">
        <v>18.100000000000001</v>
      </c>
      <c r="D420" s="14">
        <f t="shared" ref="D420:D427" si="46">C420/B420</f>
        <v>36.200000000000003</v>
      </c>
      <c r="O420">
        <v>2</v>
      </c>
      <c r="P420" s="12">
        <v>6.6</v>
      </c>
      <c r="Q420" s="12">
        <v>2.0699999999999998</v>
      </c>
      <c r="R420" s="17">
        <v>56.8</v>
      </c>
      <c r="S420" s="14">
        <f t="shared" ref="S420:S422" si="47">R420/Q420</f>
        <v>27.439613526570049</v>
      </c>
    </row>
    <row r="421" spans="1:19" x14ac:dyDescent="0.25">
      <c r="A421">
        <v>3</v>
      </c>
      <c r="B421" s="12">
        <v>0.72</v>
      </c>
      <c r="C421" s="17">
        <v>25.4</v>
      </c>
      <c r="D421" s="14">
        <f t="shared" si="46"/>
        <v>35.277777777777779</v>
      </c>
      <c r="O421">
        <v>3</v>
      </c>
      <c r="P421" s="12">
        <v>7</v>
      </c>
      <c r="Q421" s="12">
        <v>2.2000000000000002</v>
      </c>
      <c r="R421" s="17">
        <v>60.8</v>
      </c>
      <c r="S421" s="14">
        <f t="shared" si="47"/>
        <v>27.636363636363633</v>
      </c>
    </row>
    <row r="422" spans="1:19" x14ac:dyDescent="0.25">
      <c r="A422">
        <v>4</v>
      </c>
      <c r="B422" s="12">
        <v>0.98</v>
      </c>
      <c r="C422" s="17">
        <v>31.2</v>
      </c>
      <c r="D422" s="14">
        <f t="shared" si="46"/>
        <v>31.836734693877553</v>
      </c>
      <c r="O422">
        <v>4</v>
      </c>
      <c r="P422" s="12">
        <v>7.4</v>
      </c>
      <c r="Q422" s="12">
        <v>2.3199999999999998</v>
      </c>
      <c r="R422" s="17">
        <v>64.2</v>
      </c>
      <c r="S422" s="14">
        <f t="shared" si="47"/>
        <v>27.672413793103452</v>
      </c>
    </row>
    <row r="423" spans="1:19" x14ac:dyDescent="0.25">
      <c r="A423">
        <v>5</v>
      </c>
      <c r="B423" s="12">
        <v>1.21</v>
      </c>
      <c r="C423" s="17">
        <v>39</v>
      </c>
      <c r="D423" s="14">
        <f t="shared" si="46"/>
        <v>32.231404958677686</v>
      </c>
    </row>
    <row r="424" spans="1:19" x14ac:dyDescent="0.25">
      <c r="A424">
        <v>6</v>
      </c>
      <c r="B424" s="12">
        <v>1.48</v>
      </c>
      <c r="C424" s="17">
        <v>46.1</v>
      </c>
      <c r="D424" s="14">
        <f t="shared" si="46"/>
        <v>31.148648648648649</v>
      </c>
    </row>
    <row r="425" spans="1:19" x14ac:dyDescent="0.25">
      <c r="A425">
        <v>7</v>
      </c>
      <c r="B425" s="12">
        <v>1.72</v>
      </c>
      <c r="C425" s="17">
        <v>52.4</v>
      </c>
      <c r="D425" s="14">
        <f t="shared" si="46"/>
        <v>30.465116279069768</v>
      </c>
    </row>
    <row r="426" spans="1:19" x14ac:dyDescent="0.25">
      <c r="A426">
        <v>8</v>
      </c>
      <c r="B426" s="12">
        <v>2</v>
      </c>
      <c r="C426" s="17">
        <v>59.4</v>
      </c>
      <c r="D426" s="14">
        <f t="shared" si="46"/>
        <v>29.7</v>
      </c>
    </row>
    <row r="427" spans="1:19" x14ac:dyDescent="0.25">
      <c r="A427">
        <v>9</v>
      </c>
      <c r="B427" s="12">
        <v>2.3199999999999998</v>
      </c>
      <c r="C427" s="17">
        <v>64.2</v>
      </c>
      <c r="D427" s="14">
        <f t="shared" si="46"/>
        <v>27.672413793103452</v>
      </c>
    </row>
    <row r="428" spans="1:19" x14ac:dyDescent="0.25">
      <c r="B428" s="12"/>
      <c r="C428" s="17"/>
      <c r="D428" s="14"/>
    </row>
    <row r="433" spans="1:20" ht="15.75" x14ac:dyDescent="0.25">
      <c r="B433" s="164" t="s">
        <v>314</v>
      </c>
      <c r="C433" s="165"/>
      <c r="D433" s="165"/>
      <c r="P433" s="164" t="s">
        <v>314</v>
      </c>
      <c r="Q433" s="165"/>
      <c r="R433" s="165"/>
      <c r="S433" s="165"/>
    </row>
    <row r="434" spans="1:20" ht="15.75" x14ac:dyDescent="0.25">
      <c r="B434" s="164" t="s">
        <v>313</v>
      </c>
      <c r="C434" s="164"/>
      <c r="D434" s="164"/>
      <c r="E434" s="164"/>
      <c r="F434" s="164"/>
      <c r="P434" s="164" t="s">
        <v>315</v>
      </c>
      <c r="Q434" s="164"/>
      <c r="R434" s="164"/>
      <c r="S434" s="164"/>
      <c r="T434" s="164"/>
    </row>
    <row r="435" spans="1:20" ht="15.75" x14ac:dyDescent="0.25">
      <c r="B435" s="21" t="s">
        <v>312</v>
      </c>
      <c r="P435" s="164" t="s">
        <v>312</v>
      </c>
      <c r="Q435" s="165"/>
      <c r="R435" s="165"/>
    </row>
    <row r="436" spans="1:20" ht="16.5" thickBot="1" x14ac:dyDescent="0.3">
      <c r="B436" s="9" t="s">
        <v>54</v>
      </c>
      <c r="C436" s="9" t="s">
        <v>46</v>
      </c>
      <c r="D436" s="9" t="s">
        <v>87</v>
      </c>
      <c r="P436" s="9" t="s">
        <v>129</v>
      </c>
      <c r="Q436" s="9" t="s">
        <v>130</v>
      </c>
      <c r="R436" s="9" t="s">
        <v>46</v>
      </c>
      <c r="S436" s="9" t="s">
        <v>131</v>
      </c>
    </row>
    <row r="437" spans="1:20" x14ac:dyDescent="0.25">
      <c r="A437">
        <v>1</v>
      </c>
      <c r="B437" s="12">
        <v>0.23</v>
      </c>
      <c r="C437" s="17">
        <v>8.1999999999999993</v>
      </c>
      <c r="D437" s="14">
        <f>C437/B437</f>
        <v>35.652173913043477</v>
      </c>
      <c r="O437">
        <v>1</v>
      </c>
      <c r="P437" s="12">
        <v>6.2</v>
      </c>
      <c r="Q437" s="12">
        <v>1.7</v>
      </c>
      <c r="R437" s="17">
        <v>46.4</v>
      </c>
      <c r="S437" s="14">
        <f>R437/Q437</f>
        <v>27.294117647058822</v>
      </c>
    </row>
    <row r="438" spans="1:20" x14ac:dyDescent="0.25">
      <c r="A438">
        <v>2</v>
      </c>
      <c r="B438" s="12">
        <v>0.47</v>
      </c>
      <c r="C438" s="17">
        <v>16.899999999999999</v>
      </c>
      <c r="D438" s="14">
        <f t="shared" ref="D438:D445" si="48">C438/B438</f>
        <v>35.957446808510639</v>
      </c>
      <c r="O438">
        <v>2</v>
      </c>
      <c r="P438" s="12">
        <v>6.6</v>
      </c>
      <c r="Q438" s="12">
        <v>1.84</v>
      </c>
      <c r="R438" s="17">
        <v>50.6</v>
      </c>
      <c r="S438" s="14">
        <f t="shared" ref="S438:S440" si="49">R438/Q438</f>
        <v>27.5</v>
      </c>
    </row>
    <row r="439" spans="1:20" x14ac:dyDescent="0.25">
      <c r="A439">
        <v>3</v>
      </c>
      <c r="B439" s="12">
        <v>0.73</v>
      </c>
      <c r="C439" s="17">
        <v>24.9</v>
      </c>
      <c r="D439" s="14">
        <f t="shared" si="48"/>
        <v>34.109589041095887</v>
      </c>
      <c r="O439">
        <v>3</v>
      </c>
      <c r="P439" s="12">
        <v>7</v>
      </c>
      <c r="Q439" s="12">
        <v>1.98</v>
      </c>
      <c r="R439" s="17">
        <v>54.9</v>
      </c>
      <c r="S439" s="14">
        <f t="shared" si="49"/>
        <v>27.727272727272727</v>
      </c>
    </row>
    <row r="440" spans="1:20" x14ac:dyDescent="0.25">
      <c r="A440">
        <v>4</v>
      </c>
      <c r="B440" s="12">
        <v>0.98</v>
      </c>
      <c r="C440" s="17">
        <v>32</v>
      </c>
      <c r="D440" s="14">
        <f t="shared" si="48"/>
        <v>32.653061224489797</v>
      </c>
      <c r="O440">
        <v>4</v>
      </c>
      <c r="P440" s="12">
        <v>7.4</v>
      </c>
      <c r="Q440" s="12">
        <v>2.09</v>
      </c>
      <c r="R440" s="17">
        <v>58.3</v>
      </c>
      <c r="S440" s="14">
        <f t="shared" si="49"/>
        <v>27.894736842105264</v>
      </c>
    </row>
    <row r="441" spans="1:20" x14ac:dyDescent="0.25">
      <c r="A441">
        <v>5</v>
      </c>
      <c r="B441" s="12">
        <v>1.22</v>
      </c>
      <c r="C441" s="17">
        <v>38</v>
      </c>
      <c r="D441" s="14">
        <f t="shared" si="48"/>
        <v>31.147540983606557</v>
      </c>
    </row>
    <row r="442" spans="1:20" x14ac:dyDescent="0.25">
      <c r="A442">
        <v>6</v>
      </c>
      <c r="B442" s="12">
        <v>1.5</v>
      </c>
      <c r="C442" s="17">
        <v>45.7</v>
      </c>
      <c r="D442" s="14">
        <f t="shared" si="48"/>
        <v>30.466666666666669</v>
      </c>
    </row>
    <row r="443" spans="1:20" x14ac:dyDescent="0.25">
      <c r="A443">
        <v>7</v>
      </c>
      <c r="B443" s="12">
        <v>1.73</v>
      </c>
      <c r="C443" s="17">
        <v>51.4</v>
      </c>
      <c r="D443" s="14">
        <f t="shared" si="48"/>
        <v>29.710982658959537</v>
      </c>
    </row>
    <row r="444" spans="1:20" x14ac:dyDescent="0.25">
      <c r="A444">
        <v>8</v>
      </c>
      <c r="B444" s="12">
        <v>1.95</v>
      </c>
      <c r="C444" s="17">
        <v>55.8</v>
      </c>
      <c r="D444" s="14">
        <f t="shared" si="48"/>
        <v>28.615384615384613</v>
      </c>
    </row>
    <row r="445" spans="1:20" x14ac:dyDescent="0.25">
      <c r="A445">
        <v>9</v>
      </c>
      <c r="B445" s="12">
        <v>2.09</v>
      </c>
      <c r="C445" s="17">
        <v>58.3</v>
      </c>
      <c r="D445" s="14">
        <f t="shared" si="48"/>
        <v>27.894736842105264</v>
      </c>
    </row>
    <row r="446" spans="1:20" x14ac:dyDescent="0.25">
      <c r="B446" s="12"/>
      <c r="C446" s="17"/>
      <c r="D446" s="14"/>
    </row>
    <row r="450" spans="1:20" ht="15.75" x14ac:dyDescent="0.25">
      <c r="B450" s="164" t="s">
        <v>316</v>
      </c>
      <c r="C450" s="165"/>
      <c r="D450" s="165"/>
      <c r="P450" s="164" t="s">
        <v>316</v>
      </c>
      <c r="Q450" s="165"/>
      <c r="R450" s="165"/>
      <c r="S450" s="165"/>
    </row>
    <row r="451" spans="1:20" ht="15.75" x14ac:dyDescent="0.25">
      <c r="B451" s="164" t="s">
        <v>317</v>
      </c>
      <c r="C451" s="164"/>
      <c r="D451" s="164"/>
      <c r="E451" s="164"/>
      <c r="F451" s="164"/>
      <c r="P451" s="164" t="s">
        <v>318</v>
      </c>
      <c r="Q451" s="164"/>
      <c r="R451" s="164"/>
      <c r="S451" s="164"/>
      <c r="T451" s="164"/>
    </row>
    <row r="452" spans="1:20" ht="15.75" x14ac:dyDescent="0.25">
      <c r="B452" s="21" t="s">
        <v>309</v>
      </c>
      <c r="P452" s="164" t="s">
        <v>309</v>
      </c>
      <c r="Q452" s="165"/>
      <c r="R452" s="165"/>
    </row>
    <row r="453" spans="1:20" ht="16.5" thickBot="1" x14ac:dyDescent="0.3">
      <c r="B453" s="9" t="s">
        <v>54</v>
      </c>
      <c r="C453" s="9" t="s">
        <v>46</v>
      </c>
      <c r="D453" s="9" t="s">
        <v>87</v>
      </c>
      <c r="P453" s="9" t="s">
        <v>129</v>
      </c>
      <c r="Q453" s="9" t="s">
        <v>130</v>
      </c>
      <c r="R453" s="9" t="s">
        <v>46</v>
      </c>
      <c r="S453" s="9" t="s">
        <v>131</v>
      </c>
    </row>
    <row r="454" spans="1:20" x14ac:dyDescent="0.25">
      <c r="A454">
        <v>1</v>
      </c>
      <c r="B454" s="12">
        <v>0.16</v>
      </c>
      <c r="C454" s="17">
        <v>3.2</v>
      </c>
      <c r="D454" s="14">
        <f>C454/B454</f>
        <v>20</v>
      </c>
      <c r="O454">
        <v>1</v>
      </c>
      <c r="P454" s="12">
        <v>3.1</v>
      </c>
      <c r="Q454" s="12">
        <v>1.8</v>
      </c>
      <c r="R454" s="17">
        <v>26.9</v>
      </c>
      <c r="S454" s="14">
        <f>R454/Q454</f>
        <v>14.944444444444443</v>
      </c>
    </row>
    <row r="455" spans="1:20" x14ac:dyDescent="0.25">
      <c r="A455">
        <v>2</v>
      </c>
      <c r="B455" s="12">
        <v>0.25</v>
      </c>
      <c r="C455" s="17">
        <v>4.9000000000000004</v>
      </c>
      <c r="D455" s="14">
        <f t="shared" ref="D455:D463" si="50">C455/B455</f>
        <v>19.600000000000001</v>
      </c>
      <c r="O455">
        <v>2</v>
      </c>
      <c r="P455" s="12">
        <v>3.3</v>
      </c>
      <c r="Q455" s="12">
        <v>1.93</v>
      </c>
      <c r="R455" s="17">
        <v>29.2</v>
      </c>
      <c r="S455" s="14">
        <f t="shared" ref="S455:S457" si="51">R455/Q455</f>
        <v>15.129533678756477</v>
      </c>
    </row>
    <row r="456" spans="1:20" x14ac:dyDescent="0.25">
      <c r="A456">
        <v>3</v>
      </c>
      <c r="B456" s="12">
        <v>0.48</v>
      </c>
      <c r="C456" s="17">
        <v>10.1</v>
      </c>
      <c r="D456" s="14">
        <f t="shared" si="50"/>
        <v>21.041666666666668</v>
      </c>
      <c r="O456">
        <v>3</v>
      </c>
      <c r="P456" s="12">
        <v>3.5</v>
      </c>
      <c r="Q456" s="12">
        <v>2.0499999999999998</v>
      </c>
      <c r="R456" s="17">
        <v>31.7</v>
      </c>
      <c r="S456" s="14">
        <f t="shared" si="51"/>
        <v>15.463414634146343</v>
      </c>
    </row>
    <row r="457" spans="1:20" x14ac:dyDescent="0.25">
      <c r="A457">
        <v>4</v>
      </c>
      <c r="B457" s="12">
        <v>0.74</v>
      </c>
      <c r="C457" s="17">
        <v>14.7</v>
      </c>
      <c r="D457" s="14">
        <f t="shared" si="50"/>
        <v>19.864864864864863</v>
      </c>
      <c r="O457">
        <v>4</v>
      </c>
      <c r="P457" s="12">
        <v>3.7</v>
      </c>
      <c r="Q457" s="12">
        <v>2.19</v>
      </c>
      <c r="R457" s="17">
        <v>33.9</v>
      </c>
      <c r="S457" s="14">
        <f t="shared" si="51"/>
        <v>15.479452054794521</v>
      </c>
    </row>
    <row r="458" spans="1:20" x14ac:dyDescent="0.25">
      <c r="A458">
        <v>5</v>
      </c>
      <c r="B458" s="12">
        <v>1.06</v>
      </c>
      <c r="C458" s="17">
        <v>19.8</v>
      </c>
      <c r="D458" s="14">
        <f t="shared" si="50"/>
        <v>18.679245283018869</v>
      </c>
    </row>
    <row r="459" spans="1:20" x14ac:dyDescent="0.25">
      <c r="A459">
        <v>6</v>
      </c>
      <c r="B459" s="12">
        <v>1.23</v>
      </c>
      <c r="C459" s="17">
        <v>22.4</v>
      </c>
      <c r="D459" s="14">
        <f t="shared" si="50"/>
        <v>18.211382113821138</v>
      </c>
    </row>
    <row r="460" spans="1:20" x14ac:dyDescent="0.25">
      <c r="A460">
        <v>7</v>
      </c>
      <c r="B460" s="12">
        <v>1.55</v>
      </c>
      <c r="C460" s="17">
        <v>26.5</v>
      </c>
      <c r="D460" s="14">
        <f t="shared" si="50"/>
        <v>17.096774193548388</v>
      </c>
    </row>
    <row r="461" spans="1:20" x14ac:dyDescent="0.25">
      <c r="A461">
        <v>8</v>
      </c>
      <c r="B461" s="12">
        <v>1.8</v>
      </c>
      <c r="C461" s="17">
        <v>29.5</v>
      </c>
      <c r="D461" s="14">
        <f t="shared" si="50"/>
        <v>16.388888888888889</v>
      </c>
    </row>
    <row r="462" spans="1:20" x14ac:dyDescent="0.25">
      <c r="A462">
        <v>9</v>
      </c>
      <c r="B462" s="12">
        <v>2.0299999999999998</v>
      </c>
      <c r="C462" s="17">
        <v>32</v>
      </c>
      <c r="D462" s="14">
        <f t="shared" si="50"/>
        <v>15.763546798029559</v>
      </c>
    </row>
    <row r="463" spans="1:20" x14ac:dyDescent="0.25">
      <c r="A463">
        <v>10</v>
      </c>
      <c r="B463" s="12">
        <v>2.19</v>
      </c>
      <c r="C463" s="17">
        <v>33.9</v>
      </c>
      <c r="D463" s="14">
        <f t="shared" si="50"/>
        <v>15.479452054794521</v>
      </c>
    </row>
    <row r="468" spans="1:20" ht="15.75" x14ac:dyDescent="0.25">
      <c r="B468" s="164" t="s">
        <v>316</v>
      </c>
      <c r="C468" s="165"/>
      <c r="D468" s="165"/>
      <c r="P468" s="164" t="s">
        <v>316</v>
      </c>
      <c r="Q468" s="165"/>
      <c r="R468" s="165"/>
      <c r="S468" s="165"/>
    </row>
    <row r="469" spans="1:20" ht="15.75" x14ac:dyDescent="0.25">
      <c r="B469" s="164" t="s">
        <v>317</v>
      </c>
      <c r="C469" s="164"/>
      <c r="D469" s="164"/>
      <c r="E469" s="164"/>
      <c r="F469" s="164"/>
      <c r="P469" s="164" t="s">
        <v>318</v>
      </c>
      <c r="Q469" s="164"/>
      <c r="R469" s="164"/>
      <c r="S469" s="164"/>
      <c r="T469" s="164"/>
    </row>
    <row r="470" spans="1:20" ht="15.75" x14ac:dyDescent="0.25">
      <c r="B470" s="21" t="s">
        <v>312</v>
      </c>
      <c r="P470" s="164" t="s">
        <v>312</v>
      </c>
      <c r="Q470" s="165"/>
      <c r="R470" s="165"/>
    </row>
    <row r="471" spans="1:20" ht="16.5" thickBot="1" x14ac:dyDescent="0.3">
      <c r="B471" s="9" t="s">
        <v>54</v>
      </c>
      <c r="C471" s="9" t="s">
        <v>46</v>
      </c>
      <c r="D471" s="9" t="s">
        <v>87</v>
      </c>
      <c r="P471" s="9" t="s">
        <v>129</v>
      </c>
      <c r="Q471" s="9" t="s">
        <v>130</v>
      </c>
      <c r="R471" s="9" t="s">
        <v>46</v>
      </c>
      <c r="S471" s="9" t="s">
        <v>131</v>
      </c>
    </row>
    <row r="472" spans="1:20" x14ac:dyDescent="0.25">
      <c r="A472">
        <v>1</v>
      </c>
      <c r="B472" s="12">
        <v>0.25</v>
      </c>
      <c r="C472" s="17">
        <v>5.0999999999999996</v>
      </c>
      <c r="D472" s="14">
        <f>C472/B472</f>
        <v>20.399999999999999</v>
      </c>
      <c r="O472">
        <v>1</v>
      </c>
      <c r="P472" s="12">
        <v>3.1</v>
      </c>
      <c r="Q472" s="12">
        <v>1.61</v>
      </c>
      <c r="R472" s="17">
        <v>24.8</v>
      </c>
      <c r="S472" s="14">
        <f>R472/Q472</f>
        <v>15.403726708074533</v>
      </c>
    </row>
    <row r="473" spans="1:20" x14ac:dyDescent="0.25">
      <c r="A473">
        <v>2</v>
      </c>
      <c r="B473" s="12">
        <v>0.53</v>
      </c>
      <c r="C473" s="17">
        <v>10.7</v>
      </c>
      <c r="D473" s="14">
        <f t="shared" ref="D473:D479" si="52">C473/B473</f>
        <v>20.188679245283016</v>
      </c>
      <c r="O473">
        <v>2</v>
      </c>
      <c r="P473" s="12">
        <v>3.3</v>
      </c>
      <c r="Q473" s="12">
        <v>1.75</v>
      </c>
      <c r="R473" s="17">
        <v>26.6</v>
      </c>
      <c r="S473" s="14">
        <f t="shared" ref="S473:S475" si="53">R473/Q473</f>
        <v>15.200000000000001</v>
      </c>
    </row>
    <row r="474" spans="1:20" x14ac:dyDescent="0.25">
      <c r="A474">
        <v>3</v>
      </c>
      <c r="B474" s="12">
        <v>0.72</v>
      </c>
      <c r="C474" s="17">
        <v>14.2</v>
      </c>
      <c r="D474" s="14">
        <f t="shared" si="52"/>
        <v>19.722222222222221</v>
      </c>
      <c r="O474">
        <v>3</v>
      </c>
      <c r="P474" s="12">
        <v>3.5</v>
      </c>
      <c r="Q474" s="12">
        <v>1.87</v>
      </c>
      <c r="R474" s="17">
        <v>29</v>
      </c>
      <c r="S474" s="14">
        <f t="shared" si="53"/>
        <v>15.508021390374331</v>
      </c>
    </row>
    <row r="475" spans="1:20" x14ac:dyDescent="0.25">
      <c r="A475">
        <v>4</v>
      </c>
      <c r="B475" s="12">
        <v>1.02</v>
      </c>
      <c r="C475" s="17">
        <v>19</v>
      </c>
      <c r="D475" s="14">
        <f t="shared" si="52"/>
        <v>18.627450980392158</v>
      </c>
      <c r="O475">
        <v>4</v>
      </c>
      <c r="P475" s="12">
        <v>3.7</v>
      </c>
      <c r="Q475" s="12">
        <v>2</v>
      </c>
      <c r="R475" s="17">
        <v>31.7</v>
      </c>
      <c r="S475" s="14">
        <f t="shared" si="53"/>
        <v>15.85</v>
      </c>
    </row>
    <row r="476" spans="1:20" x14ac:dyDescent="0.25">
      <c r="A476">
        <v>5</v>
      </c>
      <c r="B476" s="12">
        <v>1.22</v>
      </c>
      <c r="C476" s="17">
        <v>22.3</v>
      </c>
      <c r="D476" s="14">
        <f t="shared" si="52"/>
        <v>18.278688524590166</v>
      </c>
    </row>
    <row r="477" spans="1:20" x14ac:dyDescent="0.25">
      <c r="A477">
        <v>6</v>
      </c>
      <c r="B477" s="12">
        <v>1.56</v>
      </c>
      <c r="C477" s="17">
        <v>26.6</v>
      </c>
      <c r="D477" s="14">
        <f t="shared" si="52"/>
        <v>17.051282051282051</v>
      </c>
    </row>
    <row r="478" spans="1:20" x14ac:dyDescent="0.25">
      <c r="A478">
        <v>7</v>
      </c>
      <c r="B478" s="12">
        <v>1.81</v>
      </c>
      <c r="C478" s="17">
        <v>29.5</v>
      </c>
      <c r="D478" s="14">
        <f t="shared" si="52"/>
        <v>16.298342541436465</v>
      </c>
    </row>
    <row r="479" spans="1:20" x14ac:dyDescent="0.25">
      <c r="A479">
        <v>8</v>
      </c>
      <c r="B479" s="12">
        <v>2</v>
      </c>
      <c r="C479" s="17">
        <v>31.7</v>
      </c>
      <c r="D479" s="14">
        <f t="shared" si="52"/>
        <v>15.85</v>
      </c>
    </row>
    <row r="480" spans="1:20" x14ac:dyDescent="0.25">
      <c r="B480" s="12"/>
      <c r="C480" s="17"/>
      <c r="D480" s="14"/>
    </row>
    <row r="481" spans="1:20" x14ac:dyDescent="0.25">
      <c r="B481" s="12"/>
      <c r="C481" s="17"/>
      <c r="D481" s="14"/>
    </row>
    <row r="485" spans="1:20" ht="15.75" x14ac:dyDescent="0.25">
      <c r="B485" s="164" t="s">
        <v>319</v>
      </c>
      <c r="C485" s="165"/>
      <c r="D485" s="165"/>
      <c r="P485" s="164" t="s">
        <v>319</v>
      </c>
      <c r="Q485" s="165"/>
      <c r="R485" s="165"/>
      <c r="S485" s="165"/>
    </row>
    <row r="486" spans="1:20" ht="15.75" x14ac:dyDescent="0.25">
      <c r="B486" s="164" t="s">
        <v>321</v>
      </c>
      <c r="C486" s="164"/>
      <c r="D486" s="164"/>
      <c r="E486" s="164"/>
      <c r="F486" s="164"/>
      <c r="P486" s="164" t="s">
        <v>320</v>
      </c>
      <c r="Q486" s="164"/>
      <c r="R486" s="164"/>
      <c r="S486" s="164"/>
      <c r="T486" s="164"/>
    </row>
    <row r="487" spans="1:20" ht="15.75" x14ac:dyDescent="0.25">
      <c r="B487" s="21" t="s">
        <v>309</v>
      </c>
      <c r="P487" s="164" t="s">
        <v>309</v>
      </c>
      <c r="Q487" s="165"/>
      <c r="R487" s="165"/>
    </row>
    <row r="488" spans="1:20" ht="16.5" thickBot="1" x14ac:dyDescent="0.3">
      <c r="B488" s="9" t="s">
        <v>54</v>
      </c>
      <c r="C488" s="9" t="s">
        <v>46</v>
      </c>
      <c r="D488" s="9" t="s">
        <v>87</v>
      </c>
      <c r="P488" s="9" t="s">
        <v>129</v>
      </c>
      <c r="Q488" s="9" t="s">
        <v>130</v>
      </c>
      <c r="R488" s="9" t="s">
        <v>46</v>
      </c>
      <c r="S488" s="9" t="s">
        <v>131</v>
      </c>
    </row>
    <row r="489" spans="1:20" x14ac:dyDescent="0.25">
      <c r="A489">
        <v>1</v>
      </c>
      <c r="B489" s="12">
        <v>0.26</v>
      </c>
      <c r="C489" s="17">
        <v>9.4</v>
      </c>
      <c r="D489" s="14">
        <f>C489/B489</f>
        <v>36.153846153846153</v>
      </c>
      <c r="O489">
        <v>1</v>
      </c>
      <c r="P489" s="12">
        <v>6.2</v>
      </c>
      <c r="Q489" s="12">
        <v>1.75</v>
      </c>
      <c r="R489" s="17">
        <v>44.7</v>
      </c>
      <c r="S489" s="14">
        <f>R489/Q489</f>
        <v>25.542857142857144</v>
      </c>
    </row>
    <row r="490" spans="1:20" x14ac:dyDescent="0.25">
      <c r="A490">
        <v>2</v>
      </c>
      <c r="B490" s="12">
        <v>0.49</v>
      </c>
      <c r="C490" s="17">
        <v>16.7</v>
      </c>
      <c r="D490" s="14">
        <f t="shared" ref="D490:D497" si="54">C490/B490</f>
        <v>34.08163265306122</v>
      </c>
      <c r="O490">
        <v>2</v>
      </c>
      <c r="P490" s="12">
        <v>6.6</v>
      </c>
      <c r="Q490" s="12">
        <v>1.89</v>
      </c>
      <c r="R490" s="17">
        <v>48.2</v>
      </c>
      <c r="S490" s="14">
        <f t="shared" ref="S490:S492" si="55">R490/Q490</f>
        <v>25.502645502645507</v>
      </c>
    </row>
    <row r="491" spans="1:20" x14ac:dyDescent="0.25">
      <c r="A491">
        <v>3</v>
      </c>
      <c r="B491" s="12">
        <v>0.74</v>
      </c>
      <c r="C491" s="17">
        <v>24</v>
      </c>
      <c r="D491" s="14">
        <f t="shared" si="54"/>
        <v>32.432432432432435</v>
      </c>
      <c r="O491">
        <v>3</v>
      </c>
      <c r="P491" s="12">
        <v>7</v>
      </c>
      <c r="Q491" s="12">
        <v>2.0099999999999998</v>
      </c>
      <c r="R491" s="17">
        <v>52</v>
      </c>
      <c r="S491" s="14">
        <f t="shared" si="55"/>
        <v>25.870646766169155</v>
      </c>
    </row>
    <row r="492" spans="1:20" x14ac:dyDescent="0.25">
      <c r="A492">
        <v>4</v>
      </c>
      <c r="B492" s="12">
        <v>1.03</v>
      </c>
      <c r="C492" s="17">
        <v>30.7</v>
      </c>
      <c r="D492" s="14">
        <f t="shared" si="54"/>
        <v>29.805825242718445</v>
      </c>
      <c r="O492">
        <v>4</v>
      </c>
      <c r="P492" s="12">
        <v>7.4</v>
      </c>
      <c r="Q492" s="12">
        <v>2.1</v>
      </c>
      <c r="R492" s="17">
        <v>54.2</v>
      </c>
      <c r="S492" s="14">
        <f t="shared" si="55"/>
        <v>25.80952380952381</v>
      </c>
    </row>
    <row r="493" spans="1:20" x14ac:dyDescent="0.25">
      <c r="A493">
        <v>5</v>
      </c>
      <c r="B493" s="12">
        <v>1.27</v>
      </c>
      <c r="C493" s="17">
        <v>37</v>
      </c>
      <c r="D493" s="14">
        <f t="shared" si="54"/>
        <v>29.133858267716533</v>
      </c>
    </row>
    <row r="494" spans="1:20" x14ac:dyDescent="0.25">
      <c r="A494">
        <v>6</v>
      </c>
      <c r="B494" s="12">
        <v>1.47</v>
      </c>
      <c r="C494" s="17">
        <v>42.5</v>
      </c>
      <c r="D494" s="14">
        <f t="shared" si="54"/>
        <v>28.911564625850339</v>
      </c>
    </row>
    <row r="495" spans="1:20" x14ac:dyDescent="0.25">
      <c r="A495">
        <v>7</v>
      </c>
      <c r="B495" s="12">
        <v>1.74</v>
      </c>
      <c r="C495" s="17">
        <v>48</v>
      </c>
      <c r="D495" s="14">
        <f t="shared" si="54"/>
        <v>27.586206896551726</v>
      </c>
    </row>
    <row r="496" spans="1:20" x14ac:dyDescent="0.25">
      <c r="A496">
        <v>8</v>
      </c>
      <c r="B496" s="12">
        <v>1.95</v>
      </c>
      <c r="C496" s="17">
        <v>51.6</v>
      </c>
      <c r="D496" s="14">
        <f t="shared" si="54"/>
        <v>26.461538461538463</v>
      </c>
    </row>
    <row r="497" spans="1:20" x14ac:dyDescent="0.25">
      <c r="A497">
        <v>9</v>
      </c>
      <c r="B497" s="12">
        <v>2.1</v>
      </c>
      <c r="C497" s="17">
        <v>54.2</v>
      </c>
      <c r="D497" s="14">
        <f t="shared" si="54"/>
        <v>25.80952380952381</v>
      </c>
    </row>
    <row r="498" spans="1:20" x14ac:dyDescent="0.25">
      <c r="B498" s="12"/>
      <c r="C498" s="17"/>
      <c r="D498" s="14"/>
    </row>
    <row r="502" spans="1:20" ht="15.75" x14ac:dyDescent="0.25">
      <c r="B502" s="164" t="s">
        <v>319</v>
      </c>
      <c r="C502" s="165"/>
      <c r="D502" s="165"/>
      <c r="P502" s="164" t="s">
        <v>319</v>
      </c>
      <c r="Q502" s="165"/>
      <c r="R502" s="165"/>
      <c r="S502" s="165"/>
    </row>
    <row r="503" spans="1:20" ht="15.75" x14ac:dyDescent="0.25">
      <c r="B503" s="164" t="s">
        <v>321</v>
      </c>
      <c r="C503" s="164"/>
      <c r="D503" s="164"/>
      <c r="E503" s="164"/>
      <c r="F503" s="164"/>
      <c r="P503" s="164" t="s">
        <v>320</v>
      </c>
      <c r="Q503" s="164"/>
      <c r="R503" s="164"/>
      <c r="S503" s="164"/>
      <c r="T503" s="164"/>
    </row>
    <row r="504" spans="1:20" ht="15.75" x14ac:dyDescent="0.25">
      <c r="B504" s="21" t="s">
        <v>312</v>
      </c>
      <c r="P504" s="164" t="s">
        <v>312</v>
      </c>
      <c r="Q504" s="165"/>
      <c r="R504" s="165"/>
    </row>
    <row r="505" spans="1:20" ht="16.5" thickBot="1" x14ac:dyDescent="0.3">
      <c r="B505" s="9" t="s">
        <v>54</v>
      </c>
      <c r="C505" s="9" t="s">
        <v>46</v>
      </c>
      <c r="D505" s="9" t="s">
        <v>87</v>
      </c>
      <c r="P505" s="9" t="s">
        <v>129</v>
      </c>
      <c r="Q505" s="9" t="s">
        <v>130</v>
      </c>
      <c r="R505" s="9" t="s">
        <v>46</v>
      </c>
      <c r="S505" s="9" t="s">
        <v>131</v>
      </c>
    </row>
    <row r="506" spans="1:20" x14ac:dyDescent="0.25">
      <c r="A506">
        <v>1</v>
      </c>
      <c r="B506" s="12">
        <v>0.23</v>
      </c>
      <c r="C506" s="17">
        <v>8.3000000000000007</v>
      </c>
      <c r="D506" s="14">
        <f>C506/B506</f>
        <v>36.086956521739133</v>
      </c>
      <c r="O506">
        <v>1</v>
      </c>
      <c r="P506" s="12">
        <v>6.2</v>
      </c>
      <c r="Q506" s="12">
        <v>1.57</v>
      </c>
      <c r="R506" s="17">
        <v>41.8</v>
      </c>
      <c r="S506" s="14">
        <f>R506/Q506</f>
        <v>26.624203821656049</v>
      </c>
    </row>
    <row r="507" spans="1:20" x14ac:dyDescent="0.25">
      <c r="A507">
        <v>2</v>
      </c>
      <c r="B507" s="12">
        <v>0.52</v>
      </c>
      <c r="C507" s="17">
        <v>17.600000000000001</v>
      </c>
      <c r="D507" s="14">
        <f t="shared" ref="D507:D513" si="56">C507/B507</f>
        <v>33.846153846153847</v>
      </c>
      <c r="O507">
        <v>2</v>
      </c>
      <c r="P507" s="12">
        <v>6.6</v>
      </c>
      <c r="Q507" s="12">
        <v>1.7</v>
      </c>
      <c r="R507" s="17">
        <v>45.5</v>
      </c>
      <c r="S507" s="14">
        <f t="shared" ref="S507:S509" si="57">R507/Q507</f>
        <v>26.764705882352942</v>
      </c>
    </row>
    <row r="508" spans="1:20" x14ac:dyDescent="0.25">
      <c r="A508">
        <v>3</v>
      </c>
      <c r="B508" s="12">
        <v>0.76</v>
      </c>
      <c r="C508" s="17">
        <v>23.3</v>
      </c>
      <c r="D508" s="14">
        <f t="shared" si="56"/>
        <v>30.657894736842106</v>
      </c>
      <c r="O508">
        <v>3</v>
      </c>
      <c r="P508" s="12">
        <v>7</v>
      </c>
      <c r="Q508" s="12">
        <v>1.81</v>
      </c>
      <c r="R508" s="17">
        <v>48.8</v>
      </c>
      <c r="S508" s="14">
        <f t="shared" si="57"/>
        <v>26.961325966850826</v>
      </c>
    </row>
    <row r="509" spans="1:20" x14ac:dyDescent="0.25">
      <c r="A509">
        <v>4</v>
      </c>
      <c r="B509" s="12">
        <v>1</v>
      </c>
      <c r="C509" s="17">
        <v>30.8</v>
      </c>
      <c r="D509" s="14">
        <f t="shared" si="56"/>
        <v>30.8</v>
      </c>
      <c r="O509">
        <v>4</v>
      </c>
      <c r="P509" s="12">
        <v>7.4</v>
      </c>
      <c r="Q509" s="12">
        <v>1.91</v>
      </c>
      <c r="R509" s="17">
        <v>51.6</v>
      </c>
      <c r="S509" s="14">
        <f t="shared" si="57"/>
        <v>27.015706806282726</v>
      </c>
    </row>
    <row r="510" spans="1:20" x14ac:dyDescent="0.25">
      <c r="A510">
        <v>5</v>
      </c>
      <c r="B510" s="12">
        <v>1.25</v>
      </c>
      <c r="C510" s="17">
        <v>37.4</v>
      </c>
      <c r="D510" s="14">
        <f t="shared" si="56"/>
        <v>29.919999999999998</v>
      </c>
    </row>
    <row r="511" spans="1:20" x14ac:dyDescent="0.25">
      <c r="A511">
        <v>6</v>
      </c>
      <c r="B511" s="12">
        <v>1.48</v>
      </c>
      <c r="C511" s="17">
        <v>43.6</v>
      </c>
      <c r="D511" s="14">
        <f t="shared" si="56"/>
        <v>29.45945945945946</v>
      </c>
    </row>
    <row r="512" spans="1:20" x14ac:dyDescent="0.25">
      <c r="A512">
        <v>7</v>
      </c>
      <c r="B512" s="12">
        <v>1.7</v>
      </c>
      <c r="C512" s="17">
        <v>47.7</v>
      </c>
      <c r="D512" s="14">
        <f t="shared" si="56"/>
        <v>28.058823529411768</v>
      </c>
    </row>
    <row r="513" spans="1:20" x14ac:dyDescent="0.25">
      <c r="A513">
        <v>8</v>
      </c>
      <c r="B513" s="12">
        <v>1.91</v>
      </c>
      <c r="C513" s="17">
        <v>51.6</v>
      </c>
      <c r="D513" s="14">
        <f t="shared" si="56"/>
        <v>27.015706806282726</v>
      </c>
    </row>
    <row r="514" spans="1:20" x14ac:dyDescent="0.25">
      <c r="B514" s="12"/>
      <c r="C514" s="17"/>
      <c r="D514" s="14"/>
    </row>
    <row r="515" spans="1:20" x14ac:dyDescent="0.25">
      <c r="B515" s="12"/>
      <c r="C515" s="17"/>
      <c r="D515" s="14"/>
    </row>
    <row r="519" spans="1:20" ht="15.75" x14ac:dyDescent="0.25">
      <c r="B519" s="164" t="s">
        <v>322</v>
      </c>
      <c r="C519" s="165"/>
      <c r="D519" s="165"/>
      <c r="P519" s="164" t="s">
        <v>322</v>
      </c>
      <c r="Q519" s="165"/>
      <c r="R519" s="165"/>
      <c r="S519" s="165"/>
    </row>
    <row r="520" spans="1:20" ht="15.75" x14ac:dyDescent="0.25">
      <c r="B520" s="164" t="s">
        <v>323</v>
      </c>
      <c r="C520" s="164"/>
      <c r="D520" s="164"/>
      <c r="E520" s="164"/>
      <c r="F520" s="164"/>
      <c r="P520" s="164" t="s">
        <v>324</v>
      </c>
      <c r="Q520" s="164"/>
      <c r="R520" s="164"/>
      <c r="S520" s="164"/>
      <c r="T520" s="164"/>
    </row>
    <row r="521" spans="1:20" ht="15.75" x14ac:dyDescent="0.25">
      <c r="B521" s="21" t="s">
        <v>327</v>
      </c>
      <c r="P521" s="164" t="s">
        <v>327</v>
      </c>
      <c r="Q521" s="165"/>
      <c r="R521" s="165"/>
    </row>
    <row r="522" spans="1:20" ht="16.5" thickBot="1" x14ac:dyDescent="0.3">
      <c r="B522" s="9" t="s">
        <v>54</v>
      </c>
      <c r="C522" s="9" t="s">
        <v>46</v>
      </c>
      <c r="D522" s="9" t="s">
        <v>87</v>
      </c>
      <c r="P522" s="9" t="s">
        <v>129</v>
      </c>
      <c r="Q522" s="9" t="s">
        <v>130</v>
      </c>
      <c r="R522" s="9" t="s">
        <v>46</v>
      </c>
      <c r="S522" s="9" t="s">
        <v>131</v>
      </c>
    </row>
    <row r="523" spans="1:20" x14ac:dyDescent="0.25">
      <c r="A523">
        <v>1</v>
      </c>
      <c r="B523" s="12">
        <v>0.23</v>
      </c>
      <c r="C523" s="27">
        <v>12</v>
      </c>
      <c r="D523" s="62">
        <f>C523/B523</f>
        <v>52.173913043478258</v>
      </c>
      <c r="O523">
        <v>1</v>
      </c>
      <c r="P523" s="17">
        <v>7.2</v>
      </c>
      <c r="Q523" s="12">
        <v>1.93</v>
      </c>
      <c r="R523" s="27">
        <v>57</v>
      </c>
      <c r="S523" s="62">
        <f>R523/Q523</f>
        <v>29.533678756476686</v>
      </c>
    </row>
    <row r="524" spans="1:20" x14ac:dyDescent="0.25">
      <c r="A524">
        <v>2</v>
      </c>
      <c r="B524" s="12">
        <v>0.49</v>
      </c>
      <c r="C524" s="27">
        <v>22</v>
      </c>
      <c r="D524" s="62">
        <f t="shared" ref="D524:D531" si="58">C524/B524</f>
        <v>44.897959183673471</v>
      </c>
      <c r="O524">
        <v>2</v>
      </c>
      <c r="P524" s="17">
        <v>8.8000000000000007</v>
      </c>
      <c r="Q524" s="12">
        <v>2.5099999999999998</v>
      </c>
      <c r="R524" s="27">
        <v>78</v>
      </c>
      <c r="S524" s="62">
        <f t="shared" ref="S524:S532" si="59">R524/Q524</f>
        <v>31.075697211155383</v>
      </c>
    </row>
    <row r="525" spans="1:20" x14ac:dyDescent="0.25">
      <c r="A525">
        <v>3</v>
      </c>
      <c r="B525" s="12">
        <v>0.78</v>
      </c>
      <c r="C525" s="27">
        <v>33</v>
      </c>
      <c r="D525" s="62">
        <f t="shared" si="58"/>
        <v>42.307692307692307</v>
      </c>
      <c r="O525">
        <v>3</v>
      </c>
      <c r="P525" s="17">
        <v>9.1999999999999993</v>
      </c>
      <c r="Q525" s="12">
        <v>2.66</v>
      </c>
      <c r="R525" s="27">
        <v>83</v>
      </c>
      <c r="S525" s="62">
        <f t="shared" si="59"/>
        <v>31.203007518796991</v>
      </c>
    </row>
    <row r="526" spans="1:20" x14ac:dyDescent="0.25">
      <c r="A526">
        <v>4</v>
      </c>
      <c r="B526" s="12">
        <v>1.03</v>
      </c>
      <c r="C526" s="27">
        <v>41</v>
      </c>
      <c r="D526" s="62">
        <f t="shared" si="58"/>
        <v>39.805825242718448</v>
      </c>
      <c r="O526">
        <v>4</v>
      </c>
      <c r="P526" s="17">
        <v>9.6</v>
      </c>
      <c r="Q526" s="12">
        <v>2.8</v>
      </c>
      <c r="R526" s="27">
        <v>88</v>
      </c>
      <c r="S526" s="62">
        <f t="shared" si="59"/>
        <v>31.428571428571431</v>
      </c>
    </row>
    <row r="527" spans="1:20" x14ac:dyDescent="0.25">
      <c r="A527">
        <v>5</v>
      </c>
      <c r="B527" s="12">
        <v>1.47</v>
      </c>
      <c r="C527" s="27">
        <v>57</v>
      </c>
      <c r="D527" s="62">
        <f t="shared" si="58"/>
        <v>38.775510204081634</v>
      </c>
      <c r="O527">
        <v>5</v>
      </c>
      <c r="P527" s="17">
        <v>10</v>
      </c>
      <c r="Q527" s="12">
        <v>2.95</v>
      </c>
      <c r="R527" s="27">
        <v>94</v>
      </c>
      <c r="S527" s="62">
        <f t="shared" si="59"/>
        <v>31.864406779661014</v>
      </c>
    </row>
    <row r="528" spans="1:20" x14ac:dyDescent="0.25">
      <c r="A528">
        <v>6</v>
      </c>
      <c r="B528" s="12">
        <v>2.0699999999999998</v>
      </c>
      <c r="C528" s="27">
        <v>76</v>
      </c>
      <c r="D528" s="62">
        <f t="shared" si="58"/>
        <v>36.714975845410628</v>
      </c>
      <c r="O528">
        <v>6</v>
      </c>
      <c r="P528" s="17">
        <v>10.4</v>
      </c>
      <c r="Q528" s="12">
        <v>3.14</v>
      </c>
      <c r="R528" s="27">
        <v>100</v>
      </c>
      <c r="S528" s="62">
        <f t="shared" si="59"/>
        <v>31.847133757961782</v>
      </c>
    </row>
    <row r="529" spans="1:20" x14ac:dyDescent="0.25">
      <c r="A529">
        <v>7</v>
      </c>
      <c r="B529" s="12">
        <v>2.4500000000000002</v>
      </c>
      <c r="C529" s="27">
        <v>86</v>
      </c>
      <c r="D529" s="62">
        <f t="shared" si="58"/>
        <v>35.102040816326529</v>
      </c>
      <c r="O529">
        <v>7</v>
      </c>
      <c r="P529" s="17">
        <v>10.8</v>
      </c>
      <c r="Q529" s="12">
        <v>3.24</v>
      </c>
      <c r="R529" s="27">
        <v>104</v>
      </c>
      <c r="S529" s="62">
        <f t="shared" si="59"/>
        <v>32.098765432098766</v>
      </c>
    </row>
    <row r="530" spans="1:20" x14ac:dyDescent="0.25">
      <c r="A530">
        <v>8</v>
      </c>
      <c r="B530" s="12">
        <v>3</v>
      </c>
      <c r="C530" s="27">
        <v>98</v>
      </c>
      <c r="D530" s="62">
        <f t="shared" si="58"/>
        <v>32.666666666666664</v>
      </c>
      <c r="O530">
        <v>8</v>
      </c>
      <c r="P530" s="17">
        <v>11.2</v>
      </c>
      <c r="Q530" s="12">
        <v>3.41</v>
      </c>
      <c r="R530" s="27">
        <v>110</v>
      </c>
      <c r="S530" s="62">
        <f t="shared" si="59"/>
        <v>32.258064516129032</v>
      </c>
    </row>
    <row r="531" spans="1:20" x14ac:dyDescent="0.25">
      <c r="A531">
        <v>9</v>
      </c>
      <c r="B531" s="12">
        <v>3.41</v>
      </c>
      <c r="C531" s="27">
        <v>110</v>
      </c>
      <c r="D531" s="62">
        <f t="shared" si="58"/>
        <v>32.258064516129032</v>
      </c>
      <c r="O531">
        <v>9</v>
      </c>
      <c r="P531" s="17">
        <v>12</v>
      </c>
      <c r="Q531" s="12">
        <v>3.72</v>
      </c>
      <c r="R531" s="27">
        <v>125</v>
      </c>
      <c r="S531" s="62">
        <f t="shared" si="59"/>
        <v>33.602150537634408</v>
      </c>
      <c r="T531" t="s">
        <v>325</v>
      </c>
    </row>
    <row r="532" spans="1:20" x14ac:dyDescent="0.25">
      <c r="B532" s="12"/>
      <c r="C532" s="17"/>
      <c r="D532" s="62"/>
      <c r="O532">
        <v>10</v>
      </c>
      <c r="P532" s="17">
        <v>12.6</v>
      </c>
      <c r="Q532" s="12">
        <v>3.93</v>
      </c>
      <c r="R532" s="27">
        <v>130</v>
      </c>
      <c r="S532" s="62">
        <f t="shared" si="59"/>
        <v>33.078880407124679</v>
      </c>
      <c r="T532" t="s">
        <v>325</v>
      </c>
    </row>
    <row r="533" spans="1:20" x14ac:dyDescent="0.25">
      <c r="D533" s="62"/>
    </row>
    <row r="534" spans="1:20" x14ac:dyDescent="0.25">
      <c r="O534" s="60" t="s">
        <v>325</v>
      </c>
      <c r="P534" s="165" t="s">
        <v>326</v>
      </c>
      <c r="Q534" s="165"/>
      <c r="R534" s="165"/>
      <c r="S534" s="165"/>
    </row>
    <row r="536" spans="1:20" ht="15.75" x14ac:dyDescent="0.25">
      <c r="B536" s="164" t="s">
        <v>350</v>
      </c>
      <c r="C536" s="165"/>
      <c r="D536" s="165"/>
      <c r="P536" s="164" t="s">
        <v>350</v>
      </c>
      <c r="Q536" s="165"/>
      <c r="R536" s="165"/>
      <c r="S536" s="165"/>
    </row>
    <row r="537" spans="1:20" ht="15.75" x14ac:dyDescent="0.25">
      <c r="B537" s="164" t="s">
        <v>351</v>
      </c>
      <c r="C537" s="164"/>
      <c r="D537" s="164"/>
      <c r="E537" s="164"/>
      <c r="F537" s="164"/>
      <c r="P537" s="164" t="s">
        <v>352</v>
      </c>
      <c r="Q537" s="164"/>
      <c r="R537" s="164"/>
      <c r="S537" s="164"/>
      <c r="T537" s="164"/>
    </row>
    <row r="538" spans="1:20" ht="15.75" x14ac:dyDescent="0.25">
      <c r="B538" s="21" t="s">
        <v>327</v>
      </c>
      <c r="P538" s="164" t="s">
        <v>327</v>
      </c>
      <c r="Q538" s="165"/>
      <c r="R538" s="165"/>
    </row>
    <row r="539" spans="1:20" ht="16.5" thickBot="1" x14ac:dyDescent="0.3">
      <c r="B539" s="9" t="s">
        <v>54</v>
      </c>
      <c r="C539" s="9" t="s">
        <v>46</v>
      </c>
      <c r="D539" s="9" t="s">
        <v>87</v>
      </c>
      <c r="P539" s="9" t="s">
        <v>129</v>
      </c>
      <c r="Q539" s="9" t="s">
        <v>130</v>
      </c>
      <c r="R539" s="9" t="s">
        <v>46</v>
      </c>
      <c r="S539" s="9" t="s">
        <v>131</v>
      </c>
    </row>
    <row r="540" spans="1:20" x14ac:dyDescent="0.25">
      <c r="A540">
        <v>1</v>
      </c>
      <c r="B540" s="12">
        <v>0.26</v>
      </c>
      <c r="C540" s="27">
        <v>14</v>
      </c>
      <c r="D540" s="62">
        <f>C540/B540</f>
        <v>53.846153846153847</v>
      </c>
      <c r="O540">
        <v>1</v>
      </c>
      <c r="P540" s="17">
        <v>7.4</v>
      </c>
      <c r="Q540" s="12">
        <v>2.4700000000000002</v>
      </c>
      <c r="R540" s="27">
        <v>75</v>
      </c>
      <c r="S540" s="62">
        <f>R540/Q540</f>
        <v>30.364372469635626</v>
      </c>
    </row>
    <row r="541" spans="1:20" x14ac:dyDescent="0.25">
      <c r="A541">
        <v>2</v>
      </c>
      <c r="B541" s="12">
        <v>0.73</v>
      </c>
      <c r="C541" s="27">
        <v>34</v>
      </c>
      <c r="D541" s="62">
        <f t="shared" ref="D541:D549" si="60">C541/B541</f>
        <v>46.575342465753423</v>
      </c>
      <c r="O541">
        <v>2</v>
      </c>
      <c r="P541" s="17">
        <v>8.8000000000000007</v>
      </c>
      <c r="Q541" s="12">
        <v>3.09</v>
      </c>
      <c r="R541" s="27">
        <v>96</v>
      </c>
      <c r="S541" s="62">
        <f t="shared" ref="S541:S549" si="61">R541/Q541</f>
        <v>31.067961165048544</v>
      </c>
    </row>
    <row r="542" spans="1:20" x14ac:dyDescent="0.25">
      <c r="A542">
        <v>3</v>
      </c>
      <c r="B542" s="12">
        <v>1.22</v>
      </c>
      <c r="C542" s="27">
        <v>52</v>
      </c>
      <c r="D542" s="62">
        <f t="shared" si="60"/>
        <v>42.622950819672134</v>
      </c>
      <c r="O542">
        <v>3</v>
      </c>
      <c r="P542" s="17">
        <v>9.1999999999999993</v>
      </c>
      <c r="Q542" s="12">
        <v>3.27</v>
      </c>
      <c r="R542" s="27">
        <v>103</v>
      </c>
      <c r="S542" s="62">
        <f t="shared" si="61"/>
        <v>31.498470948012233</v>
      </c>
    </row>
    <row r="543" spans="1:20" x14ac:dyDescent="0.25">
      <c r="A543">
        <v>4</v>
      </c>
      <c r="B543" s="12">
        <v>1.82</v>
      </c>
      <c r="C543" s="27">
        <v>72</v>
      </c>
      <c r="D543" s="62">
        <f t="shared" si="60"/>
        <v>39.560439560439562</v>
      </c>
      <c r="O543">
        <v>4</v>
      </c>
      <c r="P543" s="17">
        <v>9.6</v>
      </c>
      <c r="Q543" s="12">
        <v>3.45</v>
      </c>
      <c r="R543" s="27">
        <v>108</v>
      </c>
      <c r="S543" s="62">
        <f t="shared" si="61"/>
        <v>31.304347826086953</v>
      </c>
      <c r="T543" t="s">
        <v>325</v>
      </c>
    </row>
    <row r="544" spans="1:20" x14ac:dyDescent="0.25">
      <c r="A544">
        <v>5</v>
      </c>
      <c r="B544" s="12">
        <v>2.2200000000000002</v>
      </c>
      <c r="C544" s="27">
        <v>84</v>
      </c>
      <c r="D544" s="62">
        <f t="shared" si="60"/>
        <v>37.837837837837832</v>
      </c>
      <c r="O544">
        <v>5</v>
      </c>
      <c r="P544" s="17">
        <v>10</v>
      </c>
      <c r="Q544" s="12">
        <v>3.65</v>
      </c>
      <c r="R544" s="27">
        <v>116</v>
      </c>
      <c r="S544" s="62">
        <f t="shared" si="61"/>
        <v>31.780821917808218</v>
      </c>
      <c r="T544" t="s">
        <v>325</v>
      </c>
    </row>
    <row r="545" spans="1:20" x14ac:dyDescent="0.25">
      <c r="A545">
        <v>6</v>
      </c>
      <c r="B545" s="12">
        <v>2.73</v>
      </c>
      <c r="C545" s="27">
        <v>98</v>
      </c>
      <c r="D545" s="62">
        <f t="shared" si="60"/>
        <v>35.897435897435898</v>
      </c>
      <c r="O545">
        <v>6</v>
      </c>
      <c r="P545" s="17">
        <v>10.4</v>
      </c>
      <c r="Q545" s="12">
        <v>3.8</v>
      </c>
      <c r="R545" s="27">
        <v>125</v>
      </c>
      <c r="S545" s="62">
        <f t="shared" si="61"/>
        <v>32.894736842105267</v>
      </c>
      <c r="T545" t="s">
        <v>325</v>
      </c>
    </row>
    <row r="546" spans="1:20" x14ac:dyDescent="0.25">
      <c r="A546">
        <v>7</v>
      </c>
      <c r="B546" s="12">
        <v>3.11</v>
      </c>
      <c r="C546" s="27">
        <v>106</v>
      </c>
      <c r="D546" s="62">
        <f t="shared" si="60"/>
        <v>34.083601286173632</v>
      </c>
      <c r="O546">
        <v>7</v>
      </c>
      <c r="P546" s="17">
        <v>10.8</v>
      </c>
      <c r="Q546" s="12">
        <v>4</v>
      </c>
      <c r="R546" s="27">
        <v>129</v>
      </c>
      <c r="S546" s="62">
        <f t="shared" si="61"/>
        <v>32.25</v>
      </c>
      <c r="T546" t="s">
        <v>325</v>
      </c>
    </row>
    <row r="547" spans="1:20" x14ac:dyDescent="0.25">
      <c r="A547">
        <v>8</v>
      </c>
      <c r="B547" s="12">
        <v>3.37</v>
      </c>
      <c r="C547" s="27">
        <v>113</v>
      </c>
      <c r="D547" s="62">
        <f t="shared" si="60"/>
        <v>33.531157270029674</v>
      </c>
      <c r="O547">
        <v>8</v>
      </c>
      <c r="P547" s="17">
        <v>11.2</v>
      </c>
      <c r="Q547" s="12">
        <v>4.0999999999999996</v>
      </c>
      <c r="R547" s="27">
        <v>130</v>
      </c>
      <c r="S547" s="62">
        <f t="shared" si="61"/>
        <v>31.707317073170735</v>
      </c>
      <c r="T547" t="s">
        <v>325</v>
      </c>
    </row>
    <row r="548" spans="1:20" x14ac:dyDescent="0.25">
      <c r="A548">
        <v>9</v>
      </c>
      <c r="B548" s="12">
        <v>3.7</v>
      </c>
      <c r="C548" s="27">
        <v>121</v>
      </c>
      <c r="D548" s="62">
        <f t="shared" si="60"/>
        <v>32.702702702702702</v>
      </c>
      <c r="O548">
        <v>9</v>
      </c>
      <c r="P548" s="17">
        <v>12</v>
      </c>
      <c r="Q548" s="12">
        <v>4.5</v>
      </c>
      <c r="R548" s="27">
        <v>144</v>
      </c>
      <c r="S548" s="62">
        <f t="shared" si="61"/>
        <v>32</v>
      </c>
      <c r="T548" t="s">
        <v>325</v>
      </c>
    </row>
    <row r="549" spans="1:20" x14ac:dyDescent="0.25">
      <c r="A549">
        <v>10</v>
      </c>
      <c r="B549" s="12">
        <v>4.0999999999999996</v>
      </c>
      <c r="C549" s="27">
        <v>130</v>
      </c>
      <c r="D549" s="62">
        <f t="shared" si="60"/>
        <v>31.707317073170735</v>
      </c>
      <c r="O549">
        <v>10</v>
      </c>
      <c r="P549" s="17">
        <v>12.6</v>
      </c>
      <c r="Q549" s="12">
        <v>4.7</v>
      </c>
      <c r="R549" s="27">
        <v>150</v>
      </c>
      <c r="S549" s="62">
        <f t="shared" si="61"/>
        <v>31.914893617021274</v>
      </c>
      <c r="T549" t="s">
        <v>325</v>
      </c>
    </row>
    <row r="550" spans="1:20" x14ac:dyDescent="0.25">
      <c r="D550" s="62"/>
    </row>
    <row r="551" spans="1:20" x14ac:dyDescent="0.25">
      <c r="O551" s="68" t="s">
        <v>325</v>
      </c>
      <c r="P551" s="165" t="s">
        <v>326</v>
      </c>
      <c r="Q551" s="165"/>
      <c r="R551" s="165"/>
      <c r="S551" s="165"/>
    </row>
    <row r="553" spans="1:20" ht="15.75" x14ac:dyDescent="0.25">
      <c r="B553" s="164" t="s">
        <v>396</v>
      </c>
      <c r="C553" s="165"/>
      <c r="D553" s="165"/>
      <c r="P553" s="164" t="s">
        <v>396</v>
      </c>
      <c r="Q553" s="165"/>
      <c r="R553" s="165"/>
      <c r="S553" s="165"/>
    </row>
    <row r="554" spans="1:20" ht="15.75" x14ac:dyDescent="0.25">
      <c r="B554" s="164" t="s">
        <v>397</v>
      </c>
      <c r="C554" s="164"/>
      <c r="D554" s="164"/>
      <c r="E554" s="164"/>
      <c r="F554" s="164"/>
      <c r="P554" s="164" t="s">
        <v>399</v>
      </c>
      <c r="Q554" s="164"/>
      <c r="R554" s="164"/>
      <c r="S554" s="164"/>
      <c r="T554" s="164"/>
    </row>
    <row r="555" spans="1:20" ht="15.75" x14ac:dyDescent="0.25">
      <c r="B555" s="21" t="s">
        <v>398</v>
      </c>
      <c r="P555" s="164" t="s">
        <v>398</v>
      </c>
      <c r="Q555" s="165"/>
      <c r="R555" s="165"/>
    </row>
    <row r="556" spans="1:20" ht="16.5" thickBot="1" x14ac:dyDescent="0.3">
      <c r="B556" s="9" t="s">
        <v>54</v>
      </c>
      <c r="C556" s="9" t="s">
        <v>46</v>
      </c>
      <c r="D556" s="9" t="s">
        <v>87</v>
      </c>
      <c r="P556" s="9" t="s">
        <v>129</v>
      </c>
      <c r="Q556" s="9" t="s">
        <v>130</v>
      </c>
      <c r="R556" s="9" t="s">
        <v>46</v>
      </c>
      <c r="S556" s="9" t="s">
        <v>131</v>
      </c>
    </row>
    <row r="557" spans="1:20" x14ac:dyDescent="0.25">
      <c r="A557">
        <v>1</v>
      </c>
      <c r="B557" s="12">
        <v>0.19</v>
      </c>
      <c r="C557" s="27">
        <v>10</v>
      </c>
      <c r="D557" s="62">
        <f>C557/B557</f>
        <v>52.631578947368418</v>
      </c>
      <c r="O557">
        <v>1</v>
      </c>
      <c r="P557" s="17">
        <v>9.1999999999999993</v>
      </c>
      <c r="Q557" s="12">
        <v>11.5</v>
      </c>
      <c r="R557" s="27">
        <v>235</v>
      </c>
      <c r="S557" s="62">
        <f>R557/Q557</f>
        <v>20.434782608695652</v>
      </c>
    </row>
    <row r="558" spans="1:20" x14ac:dyDescent="0.25">
      <c r="A558">
        <v>2</v>
      </c>
      <c r="B558" s="12">
        <v>0.44</v>
      </c>
      <c r="C558" s="27">
        <v>22</v>
      </c>
      <c r="D558" s="62">
        <f t="shared" ref="D558:D566" si="62">C558/B558</f>
        <v>50</v>
      </c>
      <c r="O558">
        <v>2</v>
      </c>
      <c r="P558" s="17">
        <v>9.6</v>
      </c>
      <c r="Q558" s="12">
        <v>12.1</v>
      </c>
      <c r="R558" s="27">
        <v>248</v>
      </c>
      <c r="S558" s="62">
        <f t="shared" ref="S558:S562" si="63">R558/Q558</f>
        <v>20.495867768595041</v>
      </c>
    </row>
    <row r="559" spans="1:20" x14ac:dyDescent="0.25">
      <c r="A559">
        <v>3</v>
      </c>
      <c r="B559" s="12">
        <v>0.92</v>
      </c>
      <c r="C559" s="27">
        <v>40</v>
      </c>
      <c r="D559" s="62">
        <f t="shared" si="62"/>
        <v>43.478260869565219</v>
      </c>
      <c r="O559">
        <v>3</v>
      </c>
      <c r="P559" s="17">
        <v>10</v>
      </c>
      <c r="Q559" s="12">
        <v>12.83</v>
      </c>
      <c r="R559" s="27">
        <v>263</v>
      </c>
      <c r="S559" s="62">
        <f t="shared" si="63"/>
        <v>20.498830865159782</v>
      </c>
      <c r="T559" t="s">
        <v>325</v>
      </c>
    </row>
    <row r="560" spans="1:20" x14ac:dyDescent="0.25">
      <c r="A560">
        <v>4</v>
      </c>
      <c r="B560" s="12">
        <v>1.92</v>
      </c>
      <c r="C560" s="27">
        <v>71</v>
      </c>
      <c r="D560" s="62">
        <f t="shared" si="62"/>
        <v>36.979166666666671</v>
      </c>
      <c r="O560">
        <v>4</v>
      </c>
      <c r="P560" s="17">
        <v>10.4</v>
      </c>
      <c r="Q560" s="12">
        <v>13.6</v>
      </c>
      <c r="R560" s="27">
        <v>282</v>
      </c>
      <c r="S560" s="62">
        <f t="shared" si="63"/>
        <v>20.735294117647058</v>
      </c>
      <c r="T560" t="s">
        <v>325</v>
      </c>
    </row>
    <row r="561" spans="1:20" x14ac:dyDescent="0.25">
      <c r="A561">
        <v>5</v>
      </c>
      <c r="B561" s="12">
        <v>2.89</v>
      </c>
      <c r="C561" s="27">
        <v>97</v>
      </c>
      <c r="D561" s="62">
        <f t="shared" si="62"/>
        <v>33.564013840830448</v>
      </c>
      <c r="O561">
        <v>5</v>
      </c>
      <c r="P561" s="17">
        <v>10.8</v>
      </c>
      <c r="Q561" s="12">
        <v>14.2</v>
      </c>
      <c r="R561" s="27">
        <v>295</v>
      </c>
      <c r="S561" s="62">
        <f t="shared" si="63"/>
        <v>20.774647887323944</v>
      </c>
      <c r="T561" t="s">
        <v>325</v>
      </c>
    </row>
    <row r="562" spans="1:20" x14ac:dyDescent="0.25">
      <c r="A562">
        <v>6</v>
      </c>
      <c r="B562" s="12">
        <v>3.83</v>
      </c>
      <c r="C562" s="27">
        <v>118</v>
      </c>
      <c r="D562" s="62">
        <f t="shared" si="62"/>
        <v>30.809399477806789</v>
      </c>
      <c r="O562">
        <v>6</v>
      </c>
      <c r="P562" s="17">
        <v>11.2</v>
      </c>
      <c r="Q562" s="12">
        <v>15.22</v>
      </c>
      <c r="R562" s="27">
        <v>318</v>
      </c>
      <c r="S562" s="62">
        <f t="shared" si="63"/>
        <v>20.893561103810775</v>
      </c>
      <c r="T562" t="s">
        <v>325</v>
      </c>
    </row>
    <row r="563" spans="1:20" x14ac:dyDescent="0.25">
      <c r="A563">
        <v>7</v>
      </c>
      <c r="B563" s="12">
        <v>4.43</v>
      </c>
      <c r="C563" s="27">
        <v>131</v>
      </c>
      <c r="D563" s="62">
        <f t="shared" si="62"/>
        <v>29.57110609480813</v>
      </c>
      <c r="P563" s="17"/>
      <c r="Q563" s="12"/>
      <c r="R563" s="27"/>
      <c r="S563" s="62"/>
    </row>
    <row r="564" spans="1:20" x14ac:dyDescent="0.25">
      <c r="A564">
        <v>8</v>
      </c>
      <c r="B564" s="12">
        <v>5.56</v>
      </c>
      <c r="C564" s="27">
        <v>154</v>
      </c>
      <c r="D564" s="62">
        <f t="shared" si="62"/>
        <v>27.697841726618709</v>
      </c>
      <c r="O564" s="75" t="s">
        <v>325</v>
      </c>
      <c r="P564" s="165" t="s">
        <v>326</v>
      </c>
      <c r="Q564" s="165"/>
      <c r="R564" s="165"/>
      <c r="S564" s="165"/>
    </row>
    <row r="565" spans="1:20" x14ac:dyDescent="0.25">
      <c r="A565">
        <v>9</v>
      </c>
      <c r="B565" s="12">
        <v>6.82</v>
      </c>
      <c r="C565" s="27">
        <v>180</v>
      </c>
      <c r="D565" s="62">
        <f t="shared" si="62"/>
        <v>26.392961876832842</v>
      </c>
      <c r="P565" s="17"/>
      <c r="Q565" s="12"/>
      <c r="R565" s="27"/>
      <c r="S565" s="62"/>
    </row>
    <row r="566" spans="1:20" x14ac:dyDescent="0.25">
      <c r="A566">
        <v>10</v>
      </c>
      <c r="B566" s="12">
        <v>7.87</v>
      </c>
      <c r="C566" s="27">
        <v>197</v>
      </c>
      <c r="D566" s="62">
        <f t="shared" si="62"/>
        <v>25.031766200762387</v>
      </c>
      <c r="P566" s="17"/>
      <c r="Q566" s="12"/>
      <c r="R566" s="27"/>
      <c r="S566" s="62"/>
    </row>
    <row r="567" spans="1:20" x14ac:dyDescent="0.25">
      <c r="A567">
        <v>11</v>
      </c>
      <c r="B567" s="12">
        <v>9.1199999999999992</v>
      </c>
      <c r="C567" s="27">
        <v>220</v>
      </c>
      <c r="D567" s="62">
        <f t="shared" ref="D567:D571" si="64">C567/B567</f>
        <v>24.122807017543863</v>
      </c>
    </row>
    <row r="568" spans="1:20" x14ac:dyDescent="0.25">
      <c r="A568">
        <v>12</v>
      </c>
      <c r="B568" s="12">
        <v>11.43</v>
      </c>
      <c r="C568" s="27">
        <v>264</v>
      </c>
      <c r="D568" s="62">
        <f t="shared" si="64"/>
        <v>23.097112860892388</v>
      </c>
    </row>
    <row r="569" spans="1:20" x14ac:dyDescent="0.25">
      <c r="A569">
        <v>13</v>
      </c>
      <c r="B569" s="12">
        <v>12.32</v>
      </c>
      <c r="C569" s="27">
        <v>273</v>
      </c>
      <c r="D569" s="62">
        <f t="shared" si="64"/>
        <v>22.15909090909091</v>
      </c>
    </row>
    <row r="570" spans="1:20" x14ac:dyDescent="0.25">
      <c r="A570">
        <v>14</v>
      </c>
      <c r="B570" s="12">
        <v>14.4</v>
      </c>
      <c r="C570" s="27">
        <v>298</v>
      </c>
      <c r="D570" s="62">
        <f t="shared" si="64"/>
        <v>20.694444444444443</v>
      </c>
    </row>
    <row r="571" spans="1:20" x14ac:dyDescent="0.25">
      <c r="A571">
        <v>15</v>
      </c>
      <c r="B571" s="12">
        <v>15.22</v>
      </c>
      <c r="C571" s="27">
        <v>318</v>
      </c>
      <c r="D571" s="62">
        <f t="shared" si="64"/>
        <v>20.893561103810775</v>
      </c>
    </row>
    <row r="573" spans="1:20" ht="15.75" x14ac:dyDescent="0.25">
      <c r="B573" s="164" t="s">
        <v>405</v>
      </c>
      <c r="C573" s="165"/>
      <c r="D573" s="165"/>
      <c r="P573" s="164" t="s">
        <v>405</v>
      </c>
      <c r="Q573" s="165"/>
      <c r="R573" s="165"/>
      <c r="S573" s="165"/>
    </row>
    <row r="574" spans="1:20" ht="15.75" x14ac:dyDescent="0.25">
      <c r="B574" s="164" t="s">
        <v>406</v>
      </c>
      <c r="C574" s="164"/>
      <c r="D574" s="164"/>
      <c r="E574" s="164"/>
      <c r="F574" s="164"/>
      <c r="P574" s="164" t="s">
        <v>407</v>
      </c>
      <c r="Q574" s="164"/>
      <c r="R574" s="164"/>
      <c r="S574" s="164"/>
      <c r="T574" s="164"/>
    </row>
    <row r="575" spans="1:20" ht="15.75" x14ac:dyDescent="0.25">
      <c r="B575" s="21" t="s">
        <v>327</v>
      </c>
      <c r="P575" s="164" t="s">
        <v>327</v>
      </c>
      <c r="Q575" s="165"/>
      <c r="R575" s="165"/>
    </row>
    <row r="576" spans="1:20" ht="16.5" thickBot="1" x14ac:dyDescent="0.3">
      <c r="B576" s="9" t="s">
        <v>54</v>
      </c>
      <c r="C576" s="9" t="s">
        <v>46</v>
      </c>
      <c r="D576" s="9" t="s">
        <v>87</v>
      </c>
      <c r="P576" s="9" t="s">
        <v>129</v>
      </c>
      <c r="Q576" s="9" t="s">
        <v>130</v>
      </c>
      <c r="R576" s="9" t="s">
        <v>46</v>
      </c>
      <c r="S576" s="9" t="s">
        <v>131</v>
      </c>
    </row>
    <row r="577" spans="1:20" x14ac:dyDescent="0.25">
      <c r="A577">
        <v>1</v>
      </c>
      <c r="B577" s="12">
        <v>0.33</v>
      </c>
      <c r="C577" s="27">
        <v>12</v>
      </c>
      <c r="D577" s="62">
        <f>C577/B577</f>
        <v>36.36363636363636</v>
      </c>
      <c r="O577">
        <v>1</v>
      </c>
      <c r="P577" s="17">
        <v>7.4</v>
      </c>
      <c r="Q577" s="12">
        <v>1.92</v>
      </c>
      <c r="R577" s="27">
        <v>58</v>
      </c>
      <c r="S577" s="62">
        <f>R577/Q577</f>
        <v>30.208333333333336</v>
      </c>
    </row>
    <row r="578" spans="1:20" x14ac:dyDescent="0.25">
      <c r="A578">
        <v>2</v>
      </c>
      <c r="B578" s="12">
        <v>0.71</v>
      </c>
      <c r="C578" s="27">
        <v>30</v>
      </c>
      <c r="D578" s="62">
        <f t="shared" ref="D578:D586" si="65">C578/B578</f>
        <v>42.253521126760567</v>
      </c>
      <c r="O578">
        <v>2</v>
      </c>
      <c r="P578" s="17">
        <v>8.8000000000000007</v>
      </c>
      <c r="Q578" s="12">
        <v>2.44</v>
      </c>
      <c r="R578" s="27">
        <v>76</v>
      </c>
      <c r="S578" s="62">
        <f t="shared" ref="S578:S586" si="66">R578/Q578</f>
        <v>31.147540983606557</v>
      </c>
    </row>
    <row r="579" spans="1:20" x14ac:dyDescent="0.25">
      <c r="A579">
        <v>3</v>
      </c>
      <c r="B579" s="12">
        <v>1.2</v>
      </c>
      <c r="C579" s="27">
        <v>51</v>
      </c>
      <c r="D579" s="62">
        <f t="shared" si="65"/>
        <v>42.5</v>
      </c>
      <c r="O579">
        <v>3</v>
      </c>
      <c r="P579" s="17">
        <v>9.1999999999999993</v>
      </c>
      <c r="Q579" s="12">
        <v>2.56</v>
      </c>
      <c r="R579" s="27">
        <v>81</v>
      </c>
      <c r="S579" s="62">
        <f t="shared" si="66"/>
        <v>31.640625</v>
      </c>
    </row>
    <row r="580" spans="1:20" x14ac:dyDescent="0.25">
      <c r="A580">
        <v>4</v>
      </c>
      <c r="B580" s="12">
        <v>1.46</v>
      </c>
      <c r="C580" s="27">
        <v>59</v>
      </c>
      <c r="D580" s="62">
        <f t="shared" si="65"/>
        <v>40.410958904109592</v>
      </c>
      <c r="O580">
        <v>4</v>
      </c>
      <c r="P580" s="17">
        <v>9.6</v>
      </c>
      <c r="Q580" s="12">
        <v>2.72</v>
      </c>
      <c r="R580" s="27">
        <v>86</v>
      </c>
      <c r="S580" s="62">
        <f t="shared" si="66"/>
        <v>31.617647058823525</v>
      </c>
    </row>
    <row r="581" spans="1:20" x14ac:dyDescent="0.25">
      <c r="A581">
        <v>5</v>
      </c>
      <c r="B581" s="12">
        <v>1.71</v>
      </c>
      <c r="C581" s="27">
        <v>67</v>
      </c>
      <c r="D581" s="62">
        <f t="shared" si="65"/>
        <v>39.1812865497076</v>
      </c>
      <c r="O581">
        <v>5</v>
      </c>
      <c r="P581" s="17">
        <v>10</v>
      </c>
      <c r="Q581" s="12">
        <v>2.91</v>
      </c>
      <c r="R581" s="27">
        <v>93</v>
      </c>
      <c r="S581" s="62">
        <f t="shared" si="66"/>
        <v>31.958762886597938</v>
      </c>
    </row>
    <row r="582" spans="1:20" x14ac:dyDescent="0.25">
      <c r="A582">
        <v>6</v>
      </c>
      <c r="B582" s="12">
        <v>1.91</v>
      </c>
      <c r="C582" s="27">
        <v>72</v>
      </c>
      <c r="D582" s="62">
        <f t="shared" si="65"/>
        <v>37.696335078534034</v>
      </c>
      <c r="O582">
        <v>6</v>
      </c>
      <c r="P582" s="17">
        <v>10.4</v>
      </c>
      <c r="Q582" s="12">
        <v>3.01</v>
      </c>
      <c r="R582" s="27">
        <v>96</v>
      </c>
      <c r="S582" s="62">
        <f t="shared" si="66"/>
        <v>31.893687707641199</v>
      </c>
    </row>
    <row r="583" spans="1:20" x14ac:dyDescent="0.25">
      <c r="A583">
        <v>7</v>
      </c>
      <c r="B583" s="12">
        <v>2.2200000000000002</v>
      </c>
      <c r="C583" s="27">
        <v>79</v>
      </c>
      <c r="D583" s="62">
        <f t="shared" si="65"/>
        <v>35.585585585585584</v>
      </c>
      <c r="O583">
        <v>7</v>
      </c>
      <c r="P583" s="17">
        <v>10.8</v>
      </c>
      <c r="Q583" s="12">
        <v>3.17</v>
      </c>
      <c r="R583" s="27">
        <v>104</v>
      </c>
      <c r="S583" s="62">
        <f t="shared" si="66"/>
        <v>32.807570977917983</v>
      </c>
    </row>
    <row r="584" spans="1:20" x14ac:dyDescent="0.25">
      <c r="A584">
        <v>8</v>
      </c>
      <c r="B584" s="12">
        <v>2.62</v>
      </c>
      <c r="C584" s="27">
        <v>90</v>
      </c>
      <c r="D584" s="62">
        <f t="shared" si="65"/>
        <v>34.351145038167935</v>
      </c>
      <c r="O584">
        <v>8</v>
      </c>
      <c r="P584" s="17">
        <v>11.2</v>
      </c>
      <c r="Q584" s="12">
        <v>3.35</v>
      </c>
      <c r="R584" s="27">
        <v>108</v>
      </c>
      <c r="S584" s="62">
        <f t="shared" si="66"/>
        <v>32.238805970149251</v>
      </c>
    </row>
    <row r="585" spans="1:20" x14ac:dyDescent="0.25">
      <c r="A585">
        <v>9</v>
      </c>
      <c r="B585" s="12">
        <v>2.94</v>
      </c>
      <c r="C585" s="27">
        <v>96</v>
      </c>
      <c r="D585" s="62">
        <f t="shared" si="65"/>
        <v>32.653061224489797</v>
      </c>
      <c r="O585">
        <v>9</v>
      </c>
      <c r="P585" s="17">
        <v>12</v>
      </c>
      <c r="Q585" s="12">
        <v>3.48</v>
      </c>
      <c r="R585" s="27">
        <v>111</v>
      </c>
      <c r="S585" s="62">
        <f t="shared" si="66"/>
        <v>31.896551724137932</v>
      </c>
      <c r="T585" t="s">
        <v>325</v>
      </c>
    </row>
    <row r="586" spans="1:20" x14ac:dyDescent="0.25">
      <c r="A586">
        <v>10</v>
      </c>
      <c r="B586" s="12">
        <v>3.25</v>
      </c>
      <c r="C586" s="27">
        <v>106</v>
      </c>
      <c r="D586" s="62">
        <f t="shared" si="65"/>
        <v>32.615384615384613</v>
      </c>
      <c r="O586">
        <v>10</v>
      </c>
      <c r="P586" s="17">
        <v>12.6</v>
      </c>
      <c r="Q586" s="12">
        <v>3.74</v>
      </c>
      <c r="R586" s="27">
        <v>125</v>
      </c>
      <c r="S586" s="62">
        <f t="shared" si="66"/>
        <v>33.422459893048128</v>
      </c>
      <c r="T586" t="s">
        <v>325</v>
      </c>
    </row>
    <row r="587" spans="1:20" x14ac:dyDescent="0.25">
      <c r="D587" s="62"/>
    </row>
    <row r="588" spans="1:20" x14ac:dyDescent="0.25">
      <c r="O588" s="76" t="s">
        <v>325</v>
      </c>
      <c r="P588" s="165" t="s">
        <v>326</v>
      </c>
      <c r="Q588" s="165"/>
      <c r="R588" s="165"/>
      <c r="S588" s="165"/>
    </row>
    <row r="590" spans="1:20" ht="15.75" x14ac:dyDescent="0.25">
      <c r="B590" s="164" t="s">
        <v>408</v>
      </c>
      <c r="C590" s="165"/>
      <c r="D590" s="165"/>
    </row>
    <row r="591" spans="1:20" ht="15" customHeight="1" x14ac:dyDescent="0.25">
      <c r="B591" s="164" t="s">
        <v>409</v>
      </c>
      <c r="C591" s="164"/>
      <c r="D591" s="164"/>
      <c r="E591" s="164"/>
      <c r="F591" s="164"/>
    </row>
    <row r="592" spans="1:20" ht="15.75" x14ac:dyDescent="0.25">
      <c r="B592" s="21" t="s">
        <v>410</v>
      </c>
    </row>
    <row r="593" spans="1:5" ht="16.5" thickBot="1" x14ac:dyDescent="0.3">
      <c r="B593" s="9" t="s">
        <v>54</v>
      </c>
      <c r="C593" s="9" t="s">
        <v>46</v>
      </c>
      <c r="D593" s="9" t="s">
        <v>87</v>
      </c>
    </row>
    <row r="594" spans="1:5" x14ac:dyDescent="0.25">
      <c r="A594">
        <v>1</v>
      </c>
      <c r="B594" s="12">
        <v>0.16</v>
      </c>
      <c r="C594" s="27">
        <v>13</v>
      </c>
      <c r="D594" s="62">
        <f>C594/B594</f>
        <v>81.25</v>
      </c>
    </row>
    <row r="595" spans="1:5" x14ac:dyDescent="0.25">
      <c r="A595">
        <v>2</v>
      </c>
      <c r="B595" s="12">
        <v>0.47</v>
      </c>
      <c r="C595" s="27">
        <v>30</v>
      </c>
      <c r="D595" s="62">
        <f t="shared" ref="D595:D606" si="67">C595/B595</f>
        <v>63.829787234042556</v>
      </c>
    </row>
    <row r="596" spans="1:5" x14ac:dyDescent="0.25">
      <c r="A596">
        <v>3</v>
      </c>
      <c r="B596" s="12">
        <v>0.98</v>
      </c>
      <c r="C596" s="27">
        <v>48</v>
      </c>
      <c r="D596" s="62">
        <f t="shared" si="67"/>
        <v>48.979591836734691</v>
      </c>
    </row>
    <row r="597" spans="1:5" x14ac:dyDescent="0.25">
      <c r="A597">
        <v>4</v>
      </c>
      <c r="B597" s="12">
        <v>1.56</v>
      </c>
      <c r="C597" s="27">
        <v>67</v>
      </c>
      <c r="D597" s="62">
        <f t="shared" si="67"/>
        <v>42.948717948717949</v>
      </c>
    </row>
    <row r="598" spans="1:5" x14ac:dyDescent="0.25">
      <c r="A598">
        <v>5</v>
      </c>
      <c r="B598" s="12">
        <v>1.88</v>
      </c>
      <c r="C598" s="27">
        <v>76</v>
      </c>
      <c r="D598" s="62">
        <f t="shared" si="67"/>
        <v>40.425531914893618</v>
      </c>
    </row>
    <row r="599" spans="1:5" x14ac:dyDescent="0.25">
      <c r="A599">
        <v>6</v>
      </c>
      <c r="B599" s="12">
        <v>2.4300000000000002</v>
      </c>
      <c r="C599" s="27">
        <v>90</v>
      </c>
      <c r="D599" s="62">
        <f t="shared" si="67"/>
        <v>37.037037037037038</v>
      </c>
    </row>
    <row r="600" spans="1:5" x14ac:dyDescent="0.25">
      <c r="A600">
        <v>7</v>
      </c>
      <c r="B600" s="12">
        <v>2.98</v>
      </c>
      <c r="C600" s="27">
        <v>102</v>
      </c>
      <c r="D600" s="62">
        <f t="shared" si="67"/>
        <v>34.228187919463089</v>
      </c>
    </row>
    <row r="601" spans="1:5" x14ac:dyDescent="0.25">
      <c r="A601">
        <v>8</v>
      </c>
      <c r="B601" s="12">
        <v>4.1100000000000003</v>
      </c>
      <c r="C601" s="27">
        <v>122</v>
      </c>
      <c r="D601" s="62">
        <f t="shared" si="67"/>
        <v>29.68369829683698</v>
      </c>
    </row>
    <row r="602" spans="1:5" x14ac:dyDescent="0.25">
      <c r="A602">
        <v>9</v>
      </c>
      <c r="B602" s="12">
        <v>4.76</v>
      </c>
      <c r="C602" s="27">
        <v>129</v>
      </c>
      <c r="D602" s="62">
        <f t="shared" si="67"/>
        <v>27.100840336134453</v>
      </c>
    </row>
    <row r="603" spans="1:5" x14ac:dyDescent="0.25">
      <c r="A603">
        <v>10</v>
      </c>
      <c r="B603" s="12">
        <v>5.0199999999999996</v>
      </c>
      <c r="C603" s="27">
        <v>131</v>
      </c>
      <c r="D603" s="62">
        <f t="shared" si="67"/>
        <v>26.095617529880482</v>
      </c>
    </row>
    <row r="604" spans="1:5" x14ac:dyDescent="0.25">
      <c r="A604">
        <v>11</v>
      </c>
      <c r="B604" s="12">
        <v>5.27</v>
      </c>
      <c r="C604" s="27">
        <v>135</v>
      </c>
      <c r="D604" s="62">
        <f t="shared" si="67"/>
        <v>25.616698292220114</v>
      </c>
    </row>
    <row r="605" spans="1:5" x14ac:dyDescent="0.25">
      <c r="A605">
        <v>12</v>
      </c>
      <c r="B605" s="12">
        <v>5.62</v>
      </c>
      <c r="C605" s="27">
        <v>142</v>
      </c>
      <c r="D605" s="62">
        <f t="shared" si="67"/>
        <v>25.266903914590745</v>
      </c>
    </row>
    <row r="606" spans="1:5" x14ac:dyDescent="0.25">
      <c r="A606">
        <v>13</v>
      </c>
      <c r="B606" s="12">
        <v>5.71</v>
      </c>
      <c r="C606" s="27">
        <v>150</v>
      </c>
      <c r="D606" s="62">
        <f t="shared" si="67"/>
        <v>26.26970227670753</v>
      </c>
    </row>
    <row r="607" spans="1:5" x14ac:dyDescent="0.25">
      <c r="A607" s="77" t="s">
        <v>411</v>
      </c>
      <c r="B607" s="178" t="s">
        <v>412</v>
      </c>
      <c r="C607" s="178"/>
      <c r="D607" s="178"/>
      <c r="E607" s="178"/>
    </row>
    <row r="608" spans="1:5" x14ac:dyDescent="0.25">
      <c r="B608" s="178"/>
      <c r="C608" s="178"/>
      <c r="D608" s="178"/>
      <c r="E608" s="178"/>
    </row>
    <row r="611" spans="1:28" ht="15.75" x14ac:dyDescent="0.25">
      <c r="B611" s="164" t="s">
        <v>408</v>
      </c>
      <c r="C611" s="165"/>
      <c r="D611" s="165"/>
    </row>
    <row r="612" spans="1:28" ht="15.75" x14ac:dyDescent="0.25">
      <c r="B612" s="164" t="s">
        <v>413</v>
      </c>
      <c r="C612" s="164"/>
      <c r="D612" s="164"/>
      <c r="E612" s="164"/>
      <c r="F612" s="164"/>
    </row>
    <row r="613" spans="1:28" ht="15.75" x14ac:dyDescent="0.25">
      <c r="B613" s="21" t="s">
        <v>410</v>
      </c>
    </row>
    <row r="614" spans="1:28" ht="16.5" thickBot="1" x14ac:dyDescent="0.3">
      <c r="B614" s="9" t="s">
        <v>54</v>
      </c>
      <c r="C614" s="9" t="s">
        <v>46</v>
      </c>
      <c r="D614" s="9" t="s">
        <v>87</v>
      </c>
    </row>
    <row r="615" spans="1:28" x14ac:dyDescent="0.25">
      <c r="A615">
        <v>1</v>
      </c>
      <c r="B615" s="12">
        <v>0.14000000000000001</v>
      </c>
      <c r="C615" s="27">
        <v>15</v>
      </c>
      <c r="D615" s="62">
        <f>C615/B615</f>
        <v>107.14285714285714</v>
      </c>
    </row>
    <row r="616" spans="1:28" x14ac:dyDescent="0.25">
      <c r="A616">
        <v>2</v>
      </c>
      <c r="B616" s="12">
        <v>0.56999999999999995</v>
      </c>
      <c r="C616" s="27">
        <v>45</v>
      </c>
      <c r="D616" s="62">
        <f t="shared" ref="D616:D623" si="68">C616/B616</f>
        <v>78.947368421052644</v>
      </c>
    </row>
    <row r="617" spans="1:28" x14ac:dyDescent="0.25">
      <c r="A617">
        <v>3</v>
      </c>
      <c r="B617" s="12">
        <v>1.1000000000000001</v>
      </c>
      <c r="C617" s="27">
        <v>67</v>
      </c>
      <c r="D617" s="62">
        <f t="shared" si="68"/>
        <v>60.909090909090907</v>
      </c>
    </row>
    <row r="618" spans="1:28" x14ac:dyDescent="0.25">
      <c r="A618">
        <v>4</v>
      </c>
      <c r="B618" s="12">
        <v>1.69</v>
      </c>
      <c r="C618" s="27">
        <v>88</v>
      </c>
      <c r="D618" s="62">
        <f t="shared" si="68"/>
        <v>52.071005917159766</v>
      </c>
      <c r="U618" s="108"/>
      <c r="V618" s="108"/>
      <c r="W618" s="108"/>
      <c r="X618" s="108"/>
      <c r="Y618" s="108"/>
      <c r="Z618" s="108"/>
      <c r="AA618" s="108"/>
      <c r="AB618" s="108"/>
    </row>
    <row r="619" spans="1:28" x14ac:dyDescent="0.25">
      <c r="A619">
        <v>5</v>
      </c>
      <c r="B619" s="12">
        <v>2.41</v>
      </c>
      <c r="C619" s="27">
        <v>110</v>
      </c>
      <c r="D619" s="62">
        <f t="shared" si="68"/>
        <v>45.643153526970949</v>
      </c>
    </row>
    <row r="620" spans="1:28" x14ac:dyDescent="0.25">
      <c r="A620">
        <v>6</v>
      </c>
      <c r="B620" s="12">
        <v>3.04</v>
      </c>
      <c r="C620" s="27">
        <v>125</v>
      </c>
      <c r="D620" s="62">
        <f t="shared" si="68"/>
        <v>41.118421052631575</v>
      </c>
    </row>
    <row r="621" spans="1:28" x14ac:dyDescent="0.25">
      <c r="A621">
        <v>7</v>
      </c>
      <c r="B621" s="12">
        <v>4.12</v>
      </c>
      <c r="C621" s="27">
        <v>142</v>
      </c>
      <c r="D621" s="62">
        <f t="shared" si="68"/>
        <v>34.466019417475728</v>
      </c>
    </row>
    <row r="622" spans="1:28" x14ac:dyDescent="0.25">
      <c r="A622">
        <v>8</v>
      </c>
      <c r="B622" s="12">
        <v>5.12</v>
      </c>
      <c r="C622" s="27">
        <v>158</v>
      </c>
      <c r="D622" s="62">
        <f t="shared" si="68"/>
        <v>30.859375</v>
      </c>
    </row>
    <row r="623" spans="1:28" x14ac:dyDescent="0.25">
      <c r="A623">
        <v>9</v>
      </c>
      <c r="B623" s="12">
        <v>5.96</v>
      </c>
      <c r="C623" s="27">
        <v>168</v>
      </c>
      <c r="D623" s="62">
        <f t="shared" si="68"/>
        <v>28.187919463087248</v>
      </c>
    </row>
    <row r="624" spans="1:28" x14ac:dyDescent="0.25">
      <c r="B624" s="12"/>
      <c r="C624" s="27"/>
      <c r="D624" s="62"/>
    </row>
    <row r="625" spans="1:6" x14ac:dyDescent="0.25">
      <c r="A625" s="78" t="s">
        <v>411</v>
      </c>
      <c r="B625" s="178" t="s">
        <v>414</v>
      </c>
      <c r="C625" s="178"/>
      <c r="D625" s="178"/>
      <c r="E625" s="178"/>
    </row>
    <row r="626" spans="1:6" x14ac:dyDescent="0.25">
      <c r="B626" s="178"/>
      <c r="C626" s="178"/>
      <c r="D626" s="178"/>
      <c r="E626" s="178"/>
    </row>
    <row r="627" spans="1:6" x14ac:dyDescent="0.25">
      <c r="B627" s="174"/>
      <c r="C627" s="174"/>
      <c r="D627" s="174"/>
      <c r="E627" s="174"/>
    </row>
    <row r="628" spans="1:6" x14ac:dyDescent="0.25">
      <c r="A628" s="78"/>
      <c r="B628" s="81"/>
      <c r="C628" s="81"/>
      <c r="D628" s="81"/>
      <c r="E628" s="81"/>
    </row>
    <row r="629" spans="1:6" x14ac:dyDescent="0.25">
      <c r="B629" s="81"/>
      <c r="C629" s="81"/>
      <c r="D629" s="81"/>
      <c r="E629" s="81"/>
    </row>
    <row r="632" spans="1:6" ht="15.75" x14ac:dyDescent="0.25">
      <c r="B632" s="164" t="s">
        <v>408</v>
      </c>
      <c r="C632" s="165"/>
      <c r="D632" s="165"/>
    </row>
    <row r="633" spans="1:6" ht="15.75" x14ac:dyDescent="0.25">
      <c r="B633" s="164" t="s">
        <v>413</v>
      </c>
      <c r="C633" s="164"/>
      <c r="D633" s="164"/>
      <c r="E633" s="164"/>
      <c r="F633" s="164"/>
    </row>
    <row r="634" spans="1:6" ht="15.75" x14ac:dyDescent="0.25">
      <c r="B634" s="21" t="s">
        <v>415</v>
      </c>
    </row>
    <row r="635" spans="1:6" ht="16.5" thickBot="1" x14ac:dyDescent="0.3">
      <c r="B635" s="9" t="s">
        <v>54</v>
      </c>
      <c r="C635" s="9" t="s">
        <v>46</v>
      </c>
      <c r="D635" s="9" t="s">
        <v>87</v>
      </c>
    </row>
    <row r="636" spans="1:6" x14ac:dyDescent="0.25">
      <c r="A636">
        <v>1</v>
      </c>
      <c r="B636" s="12">
        <v>0.15</v>
      </c>
      <c r="C636" s="27">
        <v>17</v>
      </c>
      <c r="D636" s="62">
        <f>C636/B636</f>
        <v>113.33333333333334</v>
      </c>
    </row>
    <row r="637" spans="1:6" x14ac:dyDescent="0.25">
      <c r="A637">
        <v>2</v>
      </c>
      <c r="B637" s="12">
        <v>0.54</v>
      </c>
      <c r="C637" s="27">
        <v>46</v>
      </c>
      <c r="D637" s="62">
        <f t="shared" ref="D637:D645" si="69">C637/B637</f>
        <v>85.185185185185176</v>
      </c>
    </row>
    <row r="638" spans="1:6" x14ac:dyDescent="0.25">
      <c r="A638">
        <v>3</v>
      </c>
      <c r="B638" s="12">
        <v>1.01</v>
      </c>
      <c r="C638" s="27">
        <v>73</v>
      </c>
      <c r="D638" s="62">
        <f t="shared" si="69"/>
        <v>72.277227722772281</v>
      </c>
    </row>
    <row r="639" spans="1:6" x14ac:dyDescent="0.25">
      <c r="A639">
        <v>4</v>
      </c>
      <c r="B639" s="12">
        <v>1.86</v>
      </c>
      <c r="C639" s="27">
        <v>113</v>
      </c>
      <c r="D639" s="62">
        <f t="shared" si="69"/>
        <v>60.752688172043008</v>
      </c>
    </row>
    <row r="640" spans="1:6" x14ac:dyDescent="0.25">
      <c r="A640">
        <v>5</v>
      </c>
      <c r="B640" s="12">
        <v>2.5</v>
      </c>
      <c r="C640" s="27">
        <v>138</v>
      </c>
      <c r="D640" s="62">
        <f t="shared" si="69"/>
        <v>55.2</v>
      </c>
    </row>
    <row r="641" spans="1:28" x14ac:dyDescent="0.25">
      <c r="A641">
        <v>6</v>
      </c>
      <c r="B641" s="12">
        <v>2.86</v>
      </c>
      <c r="C641" s="27">
        <v>147</v>
      </c>
      <c r="D641" s="62">
        <f t="shared" si="69"/>
        <v>51.3986013986014</v>
      </c>
    </row>
    <row r="642" spans="1:28" x14ac:dyDescent="0.25">
      <c r="A642">
        <v>7</v>
      </c>
      <c r="B642" s="12">
        <v>3.44</v>
      </c>
      <c r="C642" s="27">
        <v>163</v>
      </c>
      <c r="D642" s="62">
        <f t="shared" si="69"/>
        <v>47.383720930232556</v>
      </c>
    </row>
    <row r="643" spans="1:28" x14ac:dyDescent="0.25">
      <c r="A643">
        <v>8</v>
      </c>
      <c r="B643" s="12">
        <v>3.96</v>
      </c>
      <c r="C643" s="27">
        <v>178</v>
      </c>
      <c r="D643" s="62">
        <f t="shared" si="69"/>
        <v>44.949494949494948</v>
      </c>
    </row>
    <row r="644" spans="1:28" x14ac:dyDescent="0.25">
      <c r="A644">
        <v>9</v>
      </c>
      <c r="B644" s="12">
        <v>4.8</v>
      </c>
      <c r="C644" s="27">
        <v>196</v>
      </c>
      <c r="D644" s="62">
        <f t="shared" si="69"/>
        <v>40.833333333333336</v>
      </c>
    </row>
    <row r="645" spans="1:28" x14ac:dyDescent="0.25">
      <c r="A645">
        <v>10</v>
      </c>
      <c r="B645" s="12">
        <v>5.96</v>
      </c>
      <c r="C645" s="27">
        <v>218</v>
      </c>
      <c r="D645" s="62">
        <f t="shared" si="69"/>
        <v>36.577181208053695</v>
      </c>
    </row>
    <row r="646" spans="1:28" x14ac:dyDescent="0.25">
      <c r="A646" s="78" t="s">
        <v>411</v>
      </c>
      <c r="B646" s="178" t="s">
        <v>416</v>
      </c>
      <c r="C646" s="178"/>
      <c r="D646" s="178"/>
      <c r="E646" s="178"/>
    </row>
    <row r="647" spans="1:28" x14ac:dyDescent="0.25">
      <c r="B647" s="178"/>
      <c r="C647" s="178"/>
      <c r="D647" s="178"/>
      <c r="E647" s="178"/>
    </row>
    <row r="648" spans="1:28" x14ac:dyDescent="0.25">
      <c r="B648" s="174"/>
      <c r="C648" s="174"/>
      <c r="D648" s="174"/>
      <c r="E648" s="174"/>
    </row>
    <row r="649" spans="1:28" x14ac:dyDescent="0.25">
      <c r="A649" s="78"/>
      <c r="B649" s="81"/>
      <c r="C649" s="81"/>
      <c r="D649" s="81"/>
      <c r="E649" s="81"/>
    </row>
    <row r="650" spans="1:28" x14ac:dyDescent="0.25">
      <c r="B650" s="81"/>
      <c r="C650" s="81"/>
      <c r="D650" s="81"/>
      <c r="E650" s="81"/>
    </row>
    <row r="651" spans="1:28" x14ac:dyDescent="0.25">
      <c r="B651" s="81"/>
      <c r="C651" s="81"/>
      <c r="D651" s="81"/>
      <c r="E651" s="81"/>
    </row>
    <row r="652" spans="1:28" x14ac:dyDescent="0.25">
      <c r="A652" s="57"/>
      <c r="B652" s="57"/>
      <c r="C652" s="57"/>
      <c r="D652" s="57"/>
      <c r="E652" s="57"/>
      <c r="F652" s="57"/>
      <c r="G652" s="57"/>
      <c r="H652" s="57"/>
      <c r="I652" s="57"/>
      <c r="J652" s="57"/>
      <c r="K652" s="57"/>
      <c r="L652" s="57"/>
      <c r="M652" s="57"/>
      <c r="N652" s="57"/>
      <c r="O652" s="57"/>
      <c r="P652" s="57"/>
      <c r="Q652" s="57"/>
      <c r="R652" s="57"/>
      <c r="S652" s="57"/>
      <c r="T652" s="57"/>
    </row>
    <row r="654" spans="1:28" ht="15.75" x14ac:dyDescent="0.25">
      <c r="B654" s="164" t="s">
        <v>427</v>
      </c>
      <c r="C654" s="165"/>
      <c r="D654" s="165"/>
      <c r="P654" s="164" t="s">
        <v>427</v>
      </c>
      <c r="Q654" s="165"/>
      <c r="R654" s="165"/>
      <c r="S654" s="165"/>
      <c r="T654" s="165"/>
    </row>
    <row r="655" spans="1:28" ht="15.75" x14ac:dyDescent="0.25">
      <c r="B655" s="164" t="s">
        <v>351</v>
      </c>
      <c r="C655" s="164"/>
      <c r="D655" s="164"/>
      <c r="E655" s="164"/>
      <c r="F655" s="164"/>
      <c r="P655" s="164" t="s">
        <v>426</v>
      </c>
      <c r="Q655" s="164"/>
      <c r="R655" s="164"/>
      <c r="S655" s="164"/>
      <c r="T655" s="164"/>
      <c r="U655" s="108"/>
      <c r="V655" s="108"/>
      <c r="W655" s="108"/>
      <c r="X655" s="108"/>
      <c r="Y655" s="108"/>
      <c r="Z655" s="108"/>
      <c r="AA655" s="108"/>
      <c r="AB655" s="108"/>
    </row>
    <row r="656" spans="1:28" ht="15.75" x14ac:dyDescent="0.25">
      <c r="B656" s="21" t="s">
        <v>418</v>
      </c>
      <c r="P656" s="164" t="s">
        <v>418</v>
      </c>
      <c r="Q656" s="165"/>
      <c r="R656" s="165"/>
    </row>
    <row r="657" spans="1:20" ht="16.5" thickBot="1" x14ac:dyDescent="0.3">
      <c r="B657" s="9" t="s">
        <v>54</v>
      </c>
      <c r="C657" s="9" t="s">
        <v>46</v>
      </c>
      <c r="D657" s="9" t="s">
        <v>87</v>
      </c>
      <c r="P657" s="9" t="s">
        <v>129</v>
      </c>
      <c r="Q657" s="9" t="s">
        <v>130</v>
      </c>
      <c r="R657" s="9" t="s">
        <v>46</v>
      </c>
      <c r="S657" s="9" t="s">
        <v>131</v>
      </c>
    </row>
    <row r="658" spans="1:20" x14ac:dyDescent="0.25">
      <c r="A658">
        <v>1</v>
      </c>
      <c r="B658" s="12">
        <v>0.22</v>
      </c>
      <c r="C658" s="27">
        <v>8</v>
      </c>
      <c r="D658" s="62">
        <f>C658/B658</f>
        <v>36.363636363636367</v>
      </c>
      <c r="O658">
        <v>1</v>
      </c>
      <c r="P658" s="17">
        <v>7.2</v>
      </c>
      <c r="Q658" s="12">
        <v>2.64</v>
      </c>
      <c r="R658" s="27">
        <v>76</v>
      </c>
      <c r="S658" s="62">
        <f>R658/Q658</f>
        <v>28.787878787878785</v>
      </c>
    </row>
    <row r="659" spans="1:20" x14ac:dyDescent="0.25">
      <c r="A659">
        <v>2</v>
      </c>
      <c r="B659" s="12">
        <v>0.4</v>
      </c>
      <c r="C659" s="27">
        <v>17</v>
      </c>
      <c r="D659" s="62">
        <f t="shared" ref="D659:D666" si="70">C659/B659</f>
        <v>42.5</v>
      </c>
      <c r="O659">
        <v>2</v>
      </c>
      <c r="P659" s="17">
        <v>8.8000000000000007</v>
      </c>
      <c r="Q659" s="12">
        <v>3.4</v>
      </c>
      <c r="R659" s="27">
        <v>101</v>
      </c>
      <c r="S659" s="62">
        <f t="shared" ref="S659:S666" si="71">R659/Q659</f>
        <v>29.705882352941178</v>
      </c>
    </row>
    <row r="660" spans="1:20" x14ac:dyDescent="0.25">
      <c r="A660">
        <v>3</v>
      </c>
      <c r="B660" s="12">
        <v>0.81</v>
      </c>
      <c r="C660" s="27">
        <v>35</v>
      </c>
      <c r="D660" s="62">
        <f t="shared" si="70"/>
        <v>43.209876543209873</v>
      </c>
      <c r="O660">
        <v>3</v>
      </c>
      <c r="P660" s="17">
        <v>9.1999999999999993</v>
      </c>
      <c r="Q660" s="12">
        <v>3.54</v>
      </c>
      <c r="R660" s="27">
        <v>106</v>
      </c>
      <c r="S660" s="62">
        <f t="shared" si="71"/>
        <v>29.943502824858758</v>
      </c>
    </row>
    <row r="661" spans="1:20" x14ac:dyDescent="0.25">
      <c r="A661">
        <v>4</v>
      </c>
      <c r="B661" s="12">
        <v>1.1000000000000001</v>
      </c>
      <c r="C661" s="27">
        <v>46</v>
      </c>
      <c r="D661" s="62">
        <f t="shared" si="70"/>
        <v>41.818181818181813</v>
      </c>
      <c r="O661">
        <v>4</v>
      </c>
      <c r="P661" s="17">
        <v>9.6</v>
      </c>
      <c r="Q661" s="12">
        <v>3.72</v>
      </c>
      <c r="R661" s="27">
        <v>113</v>
      </c>
      <c r="S661" s="62">
        <f t="shared" si="71"/>
        <v>30.376344086021504</v>
      </c>
      <c r="T661" t="s">
        <v>325</v>
      </c>
    </row>
    <row r="662" spans="1:20" x14ac:dyDescent="0.25">
      <c r="A662">
        <v>5</v>
      </c>
      <c r="B662" s="12">
        <v>1.54</v>
      </c>
      <c r="C662" s="27">
        <v>62</v>
      </c>
      <c r="D662" s="62">
        <f t="shared" si="70"/>
        <v>40.259740259740262</v>
      </c>
      <c r="O662">
        <v>5</v>
      </c>
      <c r="P662" s="17">
        <v>10</v>
      </c>
      <c r="Q662" s="12">
        <v>3.93</v>
      </c>
      <c r="R662" s="27">
        <v>121</v>
      </c>
      <c r="S662" s="62">
        <f t="shared" si="71"/>
        <v>30.788804071246819</v>
      </c>
      <c r="T662" t="s">
        <v>325</v>
      </c>
    </row>
    <row r="663" spans="1:20" x14ac:dyDescent="0.25">
      <c r="A663">
        <v>6</v>
      </c>
      <c r="B663" s="12">
        <v>2.1</v>
      </c>
      <c r="C663" s="27">
        <v>79</v>
      </c>
      <c r="D663" s="62">
        <f t="shared" si="70"/>
        <v>37.61904761904762</v>
      </c>
      <c r="O663">
        <v>6</v>
      </c>
      <c r="P663" s="17">
        <v>10.4</v>
      </c>
      <c r="Q663" s="12">
        <v>4.0999999999999996</v>
      </c>
      <c r="R663" s="27">
        <v>126</v>
      </c>
      <c r="S663" s="62">
        <f t="shared" si="71"/>
        <v>30.731707317073173</v>
      </c>
      <c r="T663" t="s">
        <v>325</v>
      </c>
    </row>
    <row r="664" spans="1:20" x14ac:dyDescent="0.25">
      <c r="A664">
        <v>7</v>
      </c>
      <c r="B664" s="12">
        <v>2.9</v>
      </c>
      <c r="C664" s="27">
        <v>100</v>
      </c>
      <c r="D664" s="62">
        <f t="shared" si="70"/>
        <v>34.482758620689658</v>
      </c>
      <c r="O664">
        <v>7</v>
      </c>
      <c r="P664" s="17">
        <v>10.8</v>
      </c>
      <c r="Q664" s="12">
        <v>4.24</v>
      </c>
      <c r="R664" s="27">
        <v>129</v>
      </c>
      <c r="S664" s="62">
        <f t="shared" si="71"/>
        <v>30.424528301886792</v>
      </c>
      <c r="T664" t="s">
        <v>325</v>
      </c>
    </row>
    <row r="665" spans="1:20" x14ac:dyDescent="0.25">
      <c r="A665">
        <v>8</v>
      </c>
      <c r="B665" s="12">
        <v>3.61</v>
      </c>
      <c r="C665" s="27">
        <v>114</v>
      </c>
      <c r="D665" s="62">
        <f t="shared" si="70"/>
        <v>31.578947368421055</v>
      </c>
      <c r="O665">
        <v>8</v>
      </c>
      <c r="P665" s="17">
        <v>11.2</v>
      </c>
      <c r="Q665" s="12">
        <v>4.45</v>
      </c>
      <c r="R665" s="27">
        <v>138</v>
      </c>
      <c r="S665" s="62">
        <f t="shared" si="71"/>
        <v>31.011235955056179</v>
      </c>
      <c r="T665" t="s">
        <v>325</v>
      </c>
    </row>
    <row r="666" spans="1:20" x14ac:dyDescent="0.25">
      <c r="A666">
        <v>9</v>
      </c>
      <c r="B666" s="12">
        <v>4.3600000000000003</v>
      </c>
      <c r="C666" s="27">
        <v>133</v>
      </c>
      <c r="D666" s="62">
        <f t="shared" si="70"/>
        <v>30.5045871559633</v>
      </c>
      <c r="O666">
        <v>9</v>
      </c>
      <c r="P666" s="17">
        <v>12</v>
      </c>
      <c r="Q666" s="12">
        <v>4.8</v>
      </c>
      <c r="R666" s="27">
        <v>148</v>
      </c>
      <c r="S666" s="62">
        <f t="shared" si="71"/>
        <v>30.833333333333336</v>
      </c>
      <c r="T666" t="s">
        <v>325</v>
      </c>
    </row>
    <row r="667" spans="1:20" x14ac:dyDescent="0.25">
      <c r="A667">
        <v>10</v>
      </c>
      <c r="B667" s="12">
        <v>4.45</v>
      </c>
      <c r="C667" s="27">
        <v>138</v>
      </c>
      <c r="D667" s="62">
        <f t="shared" ref="D667" si="72">C667/B667</f>
        <v>31.011235955056179</v>
      </c>
      <c r="P667" s="17"/>
      <c r="Q667" s="12"/>
      <c r="R667" s="27"/>
      <c r="S667" s="62"/>
    </row>
    <row r="668" spans="1:20" x14ac:dyDescent="0.25">
      <c r="D668" s="62"/>
    </row>
    <row r="669" spans="1:20" x14ac:dyDescent="0.25">
      <c r="O669" s="80" t="s">
        <v>325</v>
      </c>
      <c r="P669" s="165" t="s">
        <v>326</v>
      </c>
      <c r="Q669" s="165"/>
      <c r="R669" s="165"/>
      <c r="S669" s="165"/>
    </row>
    <row r="672" spans="1:20" ht="15.75" x14ac:dyDescent="0.25">
      <c r="B672" s="164" t="s">
        <v>427</v>
      </c>
      <c r="C672" s="165"/>
      <c r="D672" s="165"/>
      <c r="P672" s="164" t="s">
        <v>417</v>
      </c>
      <c r="Q672" s="165"/>
      <c r="R672" s="165"/>
      <c r="S672" s="165"/>
    </row>
    <row r="673" spans="1:20" ht="15.75" x14ac:dyDescent="0.25">
      <c r="B673" s="164" t="s">
        <v>323</v>
      </c>
      <c r="C673" s="164"/>
      <c r="D673" s="164"/>
      <c r="E673" s="164"/>
      <c r="F673" s="164"/>
      <c r="P673" s="164" t="s">
        <v>425</v>
      </c>
      <c r="Q673" s="164"/>
      <c r="R673" s="164"/>
      <c r="S673" s="164"/>
      <c r="T673" s="164"/>
    </row>
    <row r="674" spans="1:20" ht="15.75" x14ac:dyDescent="0.25">
      <c r="B674" s="21" t="s">
        <v>418</v>
      </c>
      <c r="P674" s="164" t="s">
        <v>418</v>
      </c>
      <c r="Q674" s="165"/>
      <c r="R674" s="165"/>
    </row>
    <row r="675" spans="1:20" ht="16.5" thickBot="1" x14ac:dyDescent="0.3">
      <c r="B675" s="9" t="s">
        <v>54</v>
      </c>
      <c r="C675" s="9" t="s">
        <v>46</v>
      </c>
      <c r="D675" s="9" t="s">
        <v>87</v>
      </c>
      <c r="P675" s="9" t="s">
        <v>129</v>
      </c>
      <c r="Q675" s="9" t="s">
        <v>130</v>
      </c>
      <c r="R675" s="9" t="s">
        <v>46</v>
      </c>
      <c r="S675" s="9" t="s">
        <v>131</v>
      </c>
    </row>
    <row r="676" spans="1:20" x14ac:dyDescent="0.25">
      <c r="A676">
        <v>1</v>
      </c>
      <c r="B676" s="12">
        <v>0.27</v>
      </c>
      <c r="C676" s="27">
        <v>9</v>
      </c>
      <c r="D676" s="62">
        <f>C676/B676</f>
        <v>33.333333333333329</v>
      </c>
      <c r="O676">
        <v>1</v>
      </c>
      <c r="P676" s="17">
        <v>7.2</v>
      </c>
      <c r="Q676" s="12">
        <v>2.1800000000000002</v>
      </c>
      <c r="R676" s="27">
        <v>62</v>
      </c>
      <c r="S676" s="62">
        <f>R676/Q676</f>
        <v>28.440366972477062</v>
      </c>
    </row>
    <row r="677" spans="1:20" x14ac:dyDescent="0.25">
      <c r="A677">
        <v>2</v>
      </c>
      <c r="B677" s="12">
        <v>0.51</v>
      </c>
      <c r="C677" s="27">
        <v>18</v>
      </c>
      <c r="D677" s="62">
        <f t="shared" ref="D677:D684" si="73">C677/B677</f>
        <v>35.294117647058826</v>
      </c>
      <c r="O677">
        <v>2</v>
      </c>
      <c r="P677" s="17">
        <v>8.8000000000000007</v>
      </c>
      <c r="Q677" s="12">
        <v>2.79</v>
      </c>
      <c r="R677" s="27">
        <v>85</v>
      </c>
      <c r="S677" s="62">
        <f t="shared" ref="S677:S684" si="74">R677/Q677</f>
        <v>30.465949820788531</v>
      </c>
    </row>
    <row r="678" spans="1:20" x14ac:dyDescent="0.25">
      <c r="A678">
        <v>3</v>
      </c>
      <c r="B678" s="12">
        <v>0.86</v>
      </c>
      <c r="C678" s="27">
        <v>33</v>
      </c>
      <c r="D678" s="62">
        <f t="shared" si="73"/>
        <v>38.372093023255815</v>
      </c>
      <c r="O678">
        <v>3</v>
      </c>
      <c r="P678" s="17">
        <v>9.1999999999999993</v>
      </c>
      <c r="Q678" s="12">
        <v>2.94</v>
      </c>
      <c r="R678" s="27">
        <v>91</v>
      </c>
      <c r="S678" s="62">
        <f t="shared" si="74"/>
        <v>30.952380952380953</v>
      </c>
    </row>
    <row r="679" spans="1:20" x14ac:dyDescent="0.25">
      <c r="A679">
        <v>4</v>
      </c>
      <c r="B679" s="12">
        <v>1.3</v>
      </c>
      <c r="C679" s="27">
        <v>51</v>
      </c>
      <c r="D679" s="62">
        <f t="shared" si="73"/>
        <v>39.230769230769226</v>
      </c>
      <c r="O679">
        <v>4</v>
      </c>
      <c r="P679" s="17">
        <v>9.6</v>
      </c>
      <c r="Q679" s="12">
        <v>3.12</v>
      </c>
      <c r="R679" s="27">
        <v>97</v>
      </c>
      <c r="S679" s="62">
        <f t="shared" si="74"/>
        <v>31.089743589743588</v>
      </c>
      <c r="T679" t="s">
        <v>325</v>
      </c>
    </row>
    <row r="680" spans="1:20" x14ac:dyDescent="0.25">
      <c r="A680">
        <v>5</v>
      </c>
      <c r="B680" s="12">
        <v>1.66</v>
      </c>
      <c r="C680" s="27">
        <v>62</v>
      </c>
      <c r="D680" s="62">
        <f t="shared" si="73"/>
        <v>37.349397590361448</v>
      </c>
      <c r="O680">
        <v>5</v>
      </c>
      <c r="P680" s="17">
        <v>10</v>
      </c>
      <c r="Q680" s="12">
        <v>3.23</v>
      </c>
      <c r="R680" s="27">
        <v>101</v>
      </c>
      <c r="S680" s="62">
        <f t="shared" si="74"/>
        <v>31.269349845201237</v>
      </c>
      <c r="T680" t="s">
        <v>325</v>
      </c>
    </row>
    <row r="681" spans="1:20" x14ac:dyDescent="0.25">
      <c r="A681">
        <v>6</v>
      </c>
      <c r="B681" s="12">
        <v>2.0699999999999998</v>
      </c>
      <c r="C681" s="27">
        <v>74</v>
      </c>
      <c r="D681" s="62">
        <f t="shared" si="73"/>
        <v>35.748792270531403</v>
      </c>
      <c r="O681">
        <v>6</v>
      </c>
      <c r="P681" s="17">
        <v>10.4</v>
      </c>
      <c r="Q681" s="12">
        <v>3.38</v>
      </c>
      <c r="R681" s="27">
        <v>106</v>
      </c>
      <c r="S681" s="62">
        <f t="shared" si="74"/>
        <v>31.360946745562131</v>
      </c>
      <c r="T681" t="s">
        <v>325</v>
      </c>
    </row>
    <row r="682" spans="1:20" x14ac:dyDescent="0.25">
      <c r="A682">
        <v>7</v>
      </c>
      <c r="B682" s="12">
        <v>2.4300000000000002</v>
      </c>
      <c r="C682" s="27">
        <v>84</v>
      </c>
      <c r="D682" s="62">
        <f t="shared" si="73"/>
        <v>34.567901234567898</v>
      </c>
      <c r="O682">
        <v>7</v>
      </c>
      <c r="P682" s="17">
        <v>10.8</v>
      </c>
      <c r="Q682" s="12">
        <v>3.52</v>
      </c>
      <c r="R682" s="27">
        <v>111</v>
      </c>
      <c r="S682" s="62">
        <f t="shared" si="74"/>
        <v>31.53409090909091</v>
      </c>
      <c r="T682" t="s">
        <v>325</v>
      </c>
    </row>
    <row r="683" spans="1:20" x14ac:dyDescent="0.25">
      <c r="A683">
        <v>8</v>
      </c>
      <c r="B683" s="12">
        <v>3.19</v>
      </c>
      <c r="C683" s="27">
        <v>103</v>
      </c>
      <c r="D683" s="62">
        <f t="shared" si="73"/>
        <v>32.288401253918494</v>
      </c>
      <c r="O683">
        <v>8</v>
      </c>
      <c r="P683" s="17">
        <v>11.2</v>
      </c>
      <c r="Q683" s="12">
        <v>3.62</v>
      </c>
      <c r="R683" s="27">
        <v>113</v>
      </c>
      <c r="S683" s="62">
        <f t="shared" si="74"/>
        <v>31.215469613259668</v>
      </c>
      <c r="T683" t="s">
        <v>325</v>
      </c>
    </row>
    <row r="684" spans="1:20" x14ac:dyDescent="0.25">
      <c r="A684">
        <v>9</v>
      </c>
      <c r="B684" s="12">
        <v>3.62</v>
      </c>
      <c r="C684" s="27">
        <v>113</v>
      </c>
      <c r="D684" s="62">
        <f t="shared" si="73"/>
        <v>31.215469613259668</v>
      </c>
      <c r="O684">
        <v>9</v>
      </c>
      <c r="P684" s="17">
        <v>12</v>
      </c>
      <c r="Q684" s="12">
        <v>4.05</v>
      </c>
      <c r="R684" s="27">
        <v>130</v>
      </c>
      <c r="S684" s="62">
        <f t="shared" si="74"/>
        <v>32.098765432098766</v>
      </c>
      <c r="T684" t="s">
        <v>325</v>
      </c>
    </row>
    <row r="685" spans="1:20" x14ac:dyDescent="0.25">
      <c r="B685" s="12"/>
      <c r="C685" s="27"/>
      <c r="D685" s="62"/>
      <c r="P685" s="17"/>
      <c r="Q685" s="12"/>
      <c r="R685" s="27"/>
      <c r="S685" s="62"/>
    </row>
    <row r="686" spans="1:20" x14ac:dyDescent="0.25">
      <c r="D686" s="62"/>
    </row>
    <row r="687" spans="1:20" x14ac:dyDescent="0.25">
      <c r="O687" s="80" t="s">
        <v>325</v>
      </c>
      <c r="P687" s="165" t="s">
        <v>326</v>
      </c>
      <c r="Q687" s="165"/>
      <c r="R687" s="165"/>
      <c r="S687" s="165"/>
    </row>
    <row r="689" spans="1:20" x14ac:dyDescent="0.25">
      <c r="A689" s="57"/>
      <c r="B689" s="57"/>
      <c r="C689" s="57"/>
      <c r="D689" s="57"/>
      <c r="E689" s="57"/>
      <c r="F689" s="57"/>
      <c r="G689" s="57"/>
      <c r="H689" s="57"/>
      <c r="I689" s="57"/>
      <c r="J689" s="57"/>
      <c r="K689" s="57"/>
      <c r="L689" s="57"/>
      <c r="M689" s="57"/>
      <c r="N689" s="57"/>
      <c r="O689" s="57"/>
      <c r="P689" s="57"/>
      <c r="Q689" s="57"/>
      <c r="R689" s="57"/>
      <c r="S689" s="57"/>
      <c r="T689" s="57"/>
    </row>
    <row r="691" spans="1:20" ht="15.75" x14ac:dyDescent="0.25">
      <c r="B691" s="21" t="s">
        <v>442</v>
      </c>
      <c r="P691" s="21" t="s">
        <v>442</v>
      </c>
    </row>
    <row r="692" spans="1:20" ht="15.75" x14ac:dyDescent="0.25">
      <c r="B692" s="164" t="s">
        <v>443</v>
      </c>
      <c r="C692" s="164"/>
      <c r="D692" s="164"/>
      <c r="E692" s="164"/>
      <c r="F692" s="164"/>
      <c r="P692" s="164" t="s">
        <v>445</v>
      </c>
      <c r="Q692" s="164"/>
      <c r="R692" s="164"/>
      <c r="S692" s="164"/>
      <c r="T692" s="164"/>
    </row>
    <row r="693" spans="1:20" ht="15.75" x14ac:dyDescent="0.25">
      <c r="B693" s="21" t="s">
        <v>444</v>
      </c>
      <c r="P693" s="21" t="s">
        <v>446</v>
      </c>
    </row>
    <row r="694" spans="1:20" ht="16.5" thickBot="1" x14ac:dyDescent="0.3">
      <c r="B694" s="9" t="s">
        <v>54</v>
      </c>
      <c r="C694" s="9" t="s">
        <v>46</v>
      </c>
      <c r="D694" s="9" t="s">
        <v>87</v>
      </c>
      <c r="P694" s="9" t="s">
        <v>129</v>
      </c>
      <c r="Q694" s="9" t="s">
        <v>130</v>
      </c>
      <c r="R694" s="9" t="s">
        <v>46</v>
      </c>
      <c r="S694" s="9" t="s">
        <v>131</v>
      </c>
    </row>
    <row r="695" spans="1:20" x14ac:dyDescent="0.25">
      <c r="A695">
        <v>1</v>
      </c>
      <c r="B695" s="12">
        <v>0.2</v>
      </c>
      <c r="C695" s="17">
        <v>2</v>
      </c>
      <c r="D695" s="14">
        <f>C695/B695</f>
        <v>10</v>
      </c>
      <c r="O695">
        <v>1</v>
      </c>
      <c r="P695" s="12">
        <v>3.1</v>
      </c>
      <c r="Q695" s="12">
        <v>0.54</v>
      </c>
      <c r="R695" s="17">
        <v>6.2</v>
      </c>
      <c r="S695" s="14">
        <f>R695/Q695</f>
        <v>11.481481481481481</v>
      </c>
    </row>
    <row r="696" spans="1:20" x14ac:dyDescent="0.25">
      <c r="A696">
        <v>2</v>
      </c>
      <c r="B696" s="12">
        <v>0.25</v>
      </c>
      <c r="C696" s="17">
        <v>2.4</v>
      </c>
      <c r="D696" s="14">
        <f t="shared" ref="D696:D701" si="75">C696/B696</f>
        <v>9.6</v>
      </c>
      <c r="O696">
        <v>2</v>
      </c>
      <c r="P696" s="12">
        <v>3.3</v>
      </c>
      <c r="Q696" s="12">
        <v>0.59</v>
      </c>
      <c r="R696" s="17">
        <v>6.8</v>
      </c>
      <c r="S696" s="14">
        <f t="shared" ref="S696:S698" si="76">R696/Q696</f>
        <v>11.525423728813559</v>
      </c>
    </row>
    <row r="697" spans="1:20" x14ac:dyDescent="0.25">
      <c r="A697">
        <v>3</v>
      </c>
      <c r="B697" s="12">
        <v>0.34</v>
      </c>
      <c r="C697" s="17">
        <v>3.6</v>
      </c>
      <c r="D697" s="14">
        <f t="shared" si="75"/>
        <v>10.588235294117647</v>
      </c>
      <c r="O697">
        <v>3</v>
      </c>
      <c r="P697" s="12">
        <v>3.5</v>
      </c>
      <c r="Q697" s="12">
        <v>0.64</v>
      </c>
      <c r="R697" s="17">
        <v>7.3</v>
      </c>
      <c r="S697" s="14">
        <f t="shared" si="76"/>
        <v>11.40625</v>
      </c>
    </row>
    <row r="698" spans="1:20" x14ac:dyDescent="0.25">
      <c r="A698">
        <v>4</v>
      </c>
      <c r="B698" s="12">
        <v>0.41</v>
      </c>
      <c r="C698" s="17">
        <v>4.5</v>
      </c>
      <c r="D698" s="14">
        <f t="shared" si="75"/>
        <v>10.975609756097562</v>
      </c>
      <c r="O698">
        <v>4</v>
      </c>
      <c r="P698" s="12">
        <v>3.7</v>
      </c>
      <c r="Q698" s="12">
        <v>0.68</v>
      </c>
      <c r="R698" s="17">
        <v>7.9</v>
      </c>
      <c r="S698" s="14">
        <f t="shared" si="76"/>
        <v>11.617647058823529</v>
      </c>
    </row>
    <row r="699" spans="1:20" x14ac:dyDescent="0.25">
      <c r="A699">
        <v>5</v>
      </c>
      <c r="B699" s="12">
        <v>0.47</v>
      </c>
      <c r="C699" s="17">
        <v>5.3</v>
      </c>
      <c r="D699" s="14">
        <f t="shared" si="75"/>
        <v>11.276595744680851</v>
      </c>
    </row>
    <row r="700" spans="1:20" x14ac:dyDescent="0.25">
      <c r="A700">
        <v>6</v>
      </c>
      <c r="B700" s="12">
        <v>0.59</v>
      </c>
      <c r="C700" s="17">
        <v>6.8</v>
      </c>
      <c r="D700" s="14">
        <f t="shared" si="75"/>
        <v>11.525423728813559</v>
      </c>
    </row>
    <row r="701" spans="1:20" x14ac:dyDescent="0.25">
      <c r="A701">
        <v>7</v>
      </c>
      <c r="B701" s="12">
        <v>0.68</v>
      </c>
      <c r="C701" s="17">
        <v>7.9</v>
      </c>
      <c r="D701" s="14">
        <f t="shared" si="75"/>
        <v>11.617647058823529</v>
      </c>
    </row>
    <row r="702" spans="1:20" x14ac:dyDescent="0.25">
      <c r="B702" s="12"/>
      <c r="C702" s="17"/>
      <c r="D702" s="14"/>
    </row>
    <row r="703" spans="1:20" x14ac:dyDescent="0.25">
      <c r="B703" s="12"/>
      <c r="C703" s="17"/>
      <c r="D703" s="14"/>
    </row>
    <row r="704" spans="1:20" x14ac:dyDescent="0.25">
      <c r="B704" s="12"/>
      <c r="C704" s="17"/>
      <c r="D704" s="14"/>
    </row>
    <row r="708" spans="1:20" ht="15.75" x14ac:dyDescent="0.25">
      <c r="B708" s="21" t="s">
        <v>442</v>
      </c>
      <c r="P708" s="21" t="s">
        <v>442</v>
      </c>
    </row>
    <row r="709" spans="1:20" ht="15.75" x14ac:dyDescent="0.25">
      <c r="B709" s="164" t="s">
        <v>443</v>
      </c>
      <c r="C709" s="164"/>
      <c r="D709" s="164"/>
      <c r="E709" s="164"/>
      <c r="F709" s="164"/>
      <c r="P709" s="164" t="s">
        <v>445</v>
      </c>
      <c r="Q709" s="164"/>
      <c r="R709" s="164"/>
      <c r="S709" s="164"/>
      <c r="T709" s="164"/>
    </row>
    <row r="710" spans="1:20" ht="15.75" x14ac:dyDescent="0.25">
      <c r="B710" s="21" t="s">
        <v>447</v>
      </c>
      <c r="P710" s="21" t="s">
        <v>448</v>
      </c>
    </row>
    <row r="711" spans="1:20" ht="16.5" thickBot="1" x14ac:dyDescent="0.3">
      <c r="B711" s="9" t="s">
        <v>54</v>
      </c>
      <c r="C711" s="9" t="s">
        <v>46</v>
      </c>
      <c r="D711" s="9" t="s">
        <v>87</v>
      </c>
      <c r="P711" s="9" t="s">
        <v>129</v>
      </c>
      <c r="Q711" s="9" t="s">
        <v>130</v>
      </c>
      <c r="R711" s="9" t="s">
        <v>46</v>
      </c>
      <c r="S711" s="9" t="s">
        <v>131</v>
      </c>
    </row>
    <row r="712" spans="1:20" x14ac:dyDescent="0.25">
      <c r="A712">
        <v>1</v>
      </c>
      <c r="B712" s="12">
        <v>0.13</v>
      </c>
      <c r="C712" s="17">
        <v>1.3</v>
      </c>
      <c r="D712" s="14">
        <f>C712/B712</f>
        <v>10</v>
      </c>
      <c r="O712">
        <v>1</v>
      </c>
      <c r="P712" s="12">
        <v>3.1</v>
      </c>
      <c r="Q712" s="12">
        <v>0.42</v>
      </c>
      <c r="R712" s="17">
        <v>5</v>
      </c>
      <c r="S712" s="14">
        <f>R712/Q712</f>
        <v>11.904761904761905</v>
      </c>
    </row>
    <row r="713" spans="1:20" x14ac:dyDescent="0.25">
      <c r="A713">
        <v>2</v>
      </c>
      <c r="B713" s="12">
        <v>0.22</v>
      </c>
      <c r="C713" s="17">
        <v>2.4</v>
      </c>
      <c r="D713" s="14">
        <f t="shared" ref="D713:D718" si="77">C713/B713</f>
        <v>10.909090909090908</v>
      </c>
      <c r="O713">
        <v>2</v>
      </c>
      <c r="P713" s="12">
        <v>3.3</v>
      </c>
      <c r="Q713" s="12">
        <v>0.47</v>
      </c>
      <c r="R713" s="17">
        <v>5.7</v>
      </c>
      <c r="S713" s="14">
        <f t="shared" ref="S713:S715" si="78">R713/Q713</f>
        <v>12.127659574468087</v>
      </c>
    </row>
    <row r="714" spans="1:20" x14ac:dyDescent="0.25">
      <c r="A714">
        <v>3</v>
      </c>
      <c r="B714" s="12">
        <v>0.28999999999999998</v>
      </c>
      <c r="C714" s="17">
        <v>3.4</v>
      </c>
      <c r="D714" s="14">
        <f t="shared" si="77"/>
        <v>11.724137931034484</v>
      </c>
      <c r="O714">
        <v>3</v>
      </c>
      <c r="P714" s="12">
        <v>3.5</v>
      </c>
      <c r="Q714" s="12">
        <v>0.51</v>
      </c>
      <c r="R714" s="17">
        <v>6.2</v>
      </c>
      <c r="S714" s="14">
        <f t="shared" si="78"/>
        <v>12.156862745098039</v>
      </c>
    </row>
    <row r="715" spans="1:20" x14ac:dyDescent="0.25">
      <c r="A715">
        <v>4</v>
      </c>
      <c r="B715" s="12">
        <v>0.35</v>
      </c>
      <c r="C715" s="17">
        <v>4.0999999999999996</v>
      </c>
      <c r="D715" s="14">
        <f t="shared" si="77"/>
        <v>11.714285714285714</v>
      </c>
      <c r="O715">
        <v>4</v>
      </c>
      <c r="P715" s="12">
        <v>3.7</v>
      </c>
      <c r="Q715" s="12">
        <v>0.55000000000000004</v>
      </c>
      <c r="R715" s="17">
        <v>6.8</v>
      </c>
      <c r="S715" s="14">
        <f t="shared" si="78"/>
        <v>12.363636363636362</v>
      </c>
    </row>
    <row r="716" spans="1:20" x14ac:dyDescent="0.25">
      <c r="A716">
        <v>5</v>
      </c>
      <c r="B716" s="12">
        <v>0.42</v>
      </c>
      <c r="C716" s="17">
        <v>5</v>
      </c>
      <c r="D716" s="14">
        <f t="shared" si="77"/>
        <v>11.904761904761905</v>
      </c>
    </row>
    <row r="717" spans="1:20" x14ac:dyDescent="0.25">
      <c r="A717">
        <v>6</v>
      </c>
      <c r="B717" s="12">
        <v>0.48</v>
      </c>
      <c r="C717" s="17">
        <v>6</v>
      </c>
      <c r="D717" s="14">
        <f t="shared" si="77"/>
        <v>12.5</v>
      </c>
    </row>
    <row r="718" spans="1:20" x14ac:dyDescent="0.25">
      <c r="A718">
        <v>7</v>
      </c>
      <c r="B718" s="12">
        <v>0.55000000000000004</v>
      </c>
      <c r="C718" s="17">
        <v>6.8</v>
      </c>
      <c r="D718" s="14">
        <f t="shared" si="77"/>
        <v>12.363636363636362</v>
      </c>
    </row>
    <row r="719" spans="1:20" x14ac:dyDescent="0.25">
      <c r="B719" s="12"/>
      <c r="C719" s="17"/>
      <c r="D719" s="14"/>
    </row>
    <row r="720" spans="1:20" x14ac:dyDescent="0.25">
      <c r="B720" s="12"/>
      <c r="C720" s="17"/>
      <c r="D720" s="14"/>
    </row>
    <row r="721" spans="1:20" x14ac:dyDescent="0.25">
      <c r="B721" s="12"/>
      <c r="C721" s="17"/>
      <c r="D721" s="14"/>
    </row>
    <row r="725" spans="1:20" ht="15.75" x14ac:dyDescent="0.25">
      <c r="B725" s="21" t="s">
        <v>442</v>
      </c>
      <c r="P725" s="21" t="s">
        <v>442</v>
      </c>
    </row>
    <row r="726" spans="1:20" ht="15.75" x14ac:dyDescent="0.25">
      <c r="B726" s="164" t="s">
        <v>449</v>
      </c>
      <c r="C726" s="164"/>
      <c r="D726" s="164"/>
      <c r="E726" s="164"/>
      <c r="F726" s="164"/>
      <c r="P726" s="164" t="s">
        <v>450</v>
      </c>
      <c r="Q726" s="164"/>
      <c r="R726" s="164"/>
      <c r="S726" s="164"/>
      <c r="T726" s="164"/>
    </row>
    <row r="727" spans="1:20" ht="15.75" x14ac:dyDescent="0.25">
      <c r="B727" s="21" t="s">
        <v>444</v>
      </c>
      <c r="P727" s="21" t="s">
        <v>446</v>
      </c>
    </row>
    <row r="728" spans="1:20" ht="16.5" thickBot="1" x14ac:dyDescent="0.3">
      <c r="B728" s="9" t="s">
        <v>54</v>
      </c>
      <c r="C728" s="9" t="s">
        <v>46</v>
      </c>
      <c r="D728" s="9" t="s">
        <v>87</v>
      </c>
      <c r="P728" s="9" t="s">
        <v>129</v>
      </c>
      <c r="Q728" s="9" t="s">
        <v>130</v>
      </c>
      <c r="R728" s="9" t="s">
        <v>46</v>
      </c>
      <c r="S728" s="9" t="s">
        <v>131</v>
      </c>
    </row>
    <row r="729" spans="1:20" x14ac:dyDescent="0.25">
      <c r="A729">
        <v>1</v>
      </c>
      <c r="B729" s="12">
        <v>0.24</v>
      </c>
      <c r="C729" s="17">
        <v>2.5</v>
      </c>
      <c r="D729" s="14">
        <f>C729/B729</f>
        <v>10.416666666666668</v>
      </c>
      <c r="O729">
        <v>1</v>
      </c>
      <c r="P729" s="12">
        <v>3.1</v>
      </c>
      <c r="Q729" s="12">
        <v>0.75</v>
      </c>
      <c r="R729" s="17">
        <v>7.5</v>
      </c>
      <c r="S729" s="14">
        <f>R729/Q729</f>
        <v>10</v>
      </c>
    </row>
    <row r="730" spans="1:20" x14ac:dyDescent="0.25">
      <c r="A730">
        <v>2</v>
      </c>
      <c r="B730" s="12">
        <v>0.37</v>
      </c>
      <c r="C730" s="17">
        <v>4</v>
      </c>
      <c r="D730" s="14">
        <f t="shared" ref="D730:D736" si="79">C730/B730</f>
        <v>10.810810810810811</v>
      </c>
      <c r="O730">
        <v>2</v>
      </c>
      <c r="P730" s="12">
        <v>3.3</v>
      </c>
      <c r="Q730" s="12">
        <v>0.82</v>
      </c>
      <c r="R730" s="17">
        <v>8.1</v>
      </c>
      <c r="S730" s="14">
        <f t="shared" ref="S730:S732" si="80">R730/Q730</f>
        <v>9.8780487804878057</v>
      </c>
    </row>
    <row r="731" spans="1:20" x14ac:dyDescent="0.25">
      <c r="A731">
        <v>3</v>
      </c>
      <c r="B731" s="12">
        <v>0.49</v>
      </c>
      <c r="C731" s="17">
        <v>5</v>
      </c>
      <c r="D731" s="14">
        <f t="shared" si="79"/>
        <v>10.204081632653061</v>
      </c>
      <c r="O731">
        <v>3</v>
      </c>
      <c r="P731" s="12">
        <v>3.5</v>
      </c>
      <c r="Q731" s="12">
        <v>0.89</v>
      </c>
      <c r="R731" s="17">
        <v>9.1</v>
      </c>
      <c r="S731" s="14">
        <f t="shared" si="80"/>
        <v>10.224719101123595</v>
      </c>
    </row>
    <row r="732" spans="1:20" x14ac:dyDescent="0.25">
      <c r="A732">
        <v>4</v>
      </c>
      <c r="B732" s="12">
        <v>0.59</v>
      </c>
      <c r="C732" s="17">
        <v>6.2</v>
      </c>
      <c r="D732" s="14">
        <f t="shared" si="79"/>
        <v>10.508474576271187</v>
      </c>
      <c r="O732">
        <v>4</v>
      </c>
      <c r="P732" s="12">
        <v>3.7</v>
      </c>
      <c r="Q732" s="12">
        <v>0.95</v>
      </c>
      <c r="R732" s="17">
        <v>9.6999999999999993</v>
      </c>
      <c r="S732" s="14">
        <f t="shared" si="80"/>
        <v>10.210526315789473</v>
      </c>
    </row>
    <row r="733" spans="1:20" x14ac:dyDescent="0.25">
      <c r="A733">
        <v>5</v>
      </c>
      <c r="B733" s="12">
        <v>0.68</v>
      </c>
      <c r="C733" s="17">
        <v>7.1</v>
      </c>
      <c r="D733" s="14">
        <f t="shared" si="79"/>
        <v>10.441176470588234</v>
      </c>
    </row>
    <row r="734" spans="1:20" x14ac:dyDescent="0.25">
      <c r="A734">
        <v>6</v>
      </c>
      <c r="B734" s="12">
        <v>0.76</v>
      </c>
      <c r="C734" s="17">
        <v>8</v>
      </c>
      <c r="D734" s="14">
        <f t="shared" si="79"/>
        <v>10.526315789473685</v>
      </c>
    </row>
    <row r="735" spans="1:20" x14ac:dyDescent="0.25">
      <c r="A735">
        <v>7</v>
      </c>
      <c r="B735" s="12">
        <v>0.87</v>
      </c>
      <c r="C735" s="17">
        <v>9.1999999999999993</v>
      </c>
      <c r="D735" s="14">
        <f t="shared" si="79"/>
        <v>10.57471264367816</v>
      </c>
    </row>
    <row r="736" spans="1:20" x14ac:dyDescent="0.25">
      <c r="A736">
        <v>8</v>
      </c>
      <c r="B736" s="12">
        <v>0.95</v>
      </c>
      <c r="C736" s="17">
        <v>9.6999999999999993</v>
      </c>
      <c r="D736" s="14">
        <f t="shared" si="79"/>
        <v>10.210526315789473</v>
      </c>
    </row>
    <row r="737" spans="1:20" x14ac:dyDescent="0.25">
      <c r="B737" s="12"/>
      <c r="C737" s="17"/>
      <c r="D737" s="14"/>
    </row>
    <row r="738" spans="1:20" x14ac:dyDescent="0.25">
      <c r="B738" s="12"/>
      <c r="C738" s="17"/>
      <c r="D738" s="14"/>
    </row>
    <row r="742" spans="1:20" ht="15.75" x14ac:dyDescent="0.25">
      <c r="B742" s="21" t="s">
        <v>442</v>
      </c>
      <c r="P742" s="21" t="s">
        <v>442</v>
      </c>
    </row>
    <row r="743" spans="1:20" ht="15.75" x14ac:dyDescent="0.25">
      <c r="B743" s="164" t="s">
        <v>449</v>
      </c>
      <c r="C743" s="164"/>
      <c r="D743" s="164"/>
      <c r="E743" s="164"/>
      <c r="F743" s="164"/>
      <c r="P743" s="164" t="s">
        <v>450</v>
      </c>
      <c r="Q743" s="164"/>
      <c r="R743" s="164"/>
      <c r="S743" s="164"/>
      <c r="T743" s="164"/>
    </row>
    <row r="744" spans="1:20" ht="15.75" x14ac:dyDescent="0.25">
      <c r="B744" s="21" t="s">
        <v>447</v>
      </c>
      <c r="P744" s="21" t="s">
        <v>448</v>
      </c>
    </row>
    <row r="745" spans="1:20" ht="16.5" thickBot="1" x14ac:dyDescent="0.3">
      <c r="B745" s="9" t="s">
        <v>54</v>
      </c>
      <c r="C745" s="9" t="s">
        <v>46</v>
      </c>
      <c r="D745" s="9" t="s">
        <v>87</v>
      </c>
      <c r="P745" s="9" t="s">
        <v>129</v>
      </c>
      <c r="Q745" s="9" t="s">
        <v>130</v>
      </c>
      <c r="R745" s="9" t="s">
        <v>46</v>
      </c>
      <c r="S745" s="9" t="s">
        <v>131</v>
      </c>
    </row>
    <row r="746" spans="1:20" x14ac:dyDescent="0.25">
      <c r="A746">
        <v>1</v>
      </c>
      <c r="B746" s="12">
        <v>0.24</v>
      </c>
      <c r="C746" s="17">
        <v>2.5</v>
      </c>
      <c r="D746" s="14">
        <f>C746/B746</f>
        <v>10.416666666666668</v>
      </c>
      <c r="O746">
        <v>1</v>
      </c>
      <c r="P746" s="12">
        <v>3.1</v>
      </c>
      <c r="Q746" s="12">
        <v>0.61</v>
      </c>
      <c r="R746" s="17">
        <v>6.7</v>
      </c>
      <c r="S746" s="14">
        <f>R746/Q746</f>
        <v>10.983606557377049</v>
      </c>
    </row>
    <row r="747" spans="1:20" x14ac:dyDescent="0.25">
      <c r="A747">
        <v>2</v>
      </c>
      <c r="B747" s="12">
        <v>0.35</v>
      </c>
      <c r="C747" s="17">
        <v>3.7</v>
      </c>
      <c r="D747" s="14">
        <f t="shared" ref="D747:D753" si="81">C747/B747</f>
        <v>10.571428571428573</v>
      </c>
      <c r="O747">
        <v>2</v>
      </c>
      <c r="P747" s="12">
        <v>3.3</v>
      </c>
      <c r="Q747" s="12">
        <v>0.66</v>
      </c>
      <c r="R747" s="17">
        <v>7.3</v>
      </c>
      <c r="S747" s="14">
        <f t="shared" ref="S747:S749" si="82">R747/Q747</f>
        <v>11.060606060606061</v>
      </c>
    </row>
    <row r="748" spans="1:20" x14ac:dyDescent="0.25">
      <c r="A748">
        <v>3</v>
      </c>
      <c r="B748" s="12">
        <v>0.39</v>
      </c>
      <c r="C748" s="17">
        <v>4.3</v>
      </c>
      <c r="D748" s="14">
        <f t="shared" si="81"/>
        <v>11.025641025641026</v>
      </c>
      <c r="O748">
        <v>3</v>
      </c>
      <c r="P748" s="12">
        <v>3.5</v>
      </c>
      <c r="Q748" s="12">
        <v>0.72</v>
      </c>
      <c r="R748" s="17">
        <v>8</v>
      </c>
      <c r="S748" s="14">
        <f t="shared" si="82"/>
        <v>11.111111111111111</v>
      </c>
    </row>
    <row r="749" spans="1:20" x14ac:dyDescent="0.25">
      <c r="A749">
        <v>4</v>
      </c>
      <c r="B749" s="12">
        <v>0.48</v>
      </c>
      <c r="C749" s="17">
        <v>5.2</v>
      </c>
      <c r="D749" s="14">
        <f t="shared" si="81"/>
        <v>10.833333333333334</v>
      </c>
      <c r="O749">
        <v>4</v>
      </c>
      <c r="P749" s="12">
        <v>3.7</v>
      </c>
      <c r="Q749" s="12">
        <v>0.77</v>
      </c>
      <c r="R749" s="17">
        <v>8.6</v>
      </c>
      <c r="S749" s="14">
        <f t="shared" si="82"/>
        <v>11.168831168831169</v>
      </c>
    </row>
    <row r="750" spans="1:20" x14ac:dyDescent="0.25">
      <c r="A750">
        <v>5</v>
      </c>
      <c r="B750" s="12">
        <v>0.57999999999999996</v>
      </c>
      <c r="C750" s="17">
        <v>6.5</v>
      </c>
      <c r="D750" s="14">
        <f t="shared" si="81"/>
        <v>11.206896551724139</v>
      </c>
    </row>
    <row r="751" spans="1:20" x14ac:dyDescent="0.25">
      <c r="A751">
        <v>6</v>
      </c>
      <c r="B751" s="12">
        <v>0.64</v>
      </c>
      <c r="C751" s="17">
        <v>7.2</v>
      </c>
      <c r="D751" s="14">
        <f t="shared" si="81"/>
        <v>11.25</v>
      </c>
    </row>
    <row r="752" spans="1:20" x14ac:dyDescent="0.25">
      <c r="A752">
        <v>7</v>
      </c>
      <c r="B752" s="12">
        <v>0.72</v>
      </c>
      <c r="C752" s="17">
        <v>8.1999999999999993</v>
      </c>
      <c r="D752" s="14">
        <f t="shared" si="81"/>
        <v>11.388888888888888</v>
      </c>
    </row>
    <row r="753" spans="1:20" x14ac:dyDescent="0.25">
      <c r="A753">
        <v>8</v>
      </c>
      <c r="B753" s="12">
        <v>0.77</v>
      </c>
      <c r="C753" s="17">
        <v>8.6</v>
      </c>
      <c r="D753" s="14">
        <f t="shared" si="81"/>
        <v>11.168831168831169</v>
      </c>
    </row>
    <row r="754" spans="1:20" x14ac:dyDescent="0.25">
      <c r="B754" s="12"/>
      <c r="C754" s="17"/>
      <c r="D754" s="14"/>
    </row>
    <row r="755" spans="1:20" x14ac:dyDescent="0.25">
      <c r="B755" s="12"/>
      <c r="C755" s="17"/>
      <c r="D755" s="14"/>
    </row>
    <row r="759" spans="1:20" ht="15.75" x14ac:dyDescent="0.25">
      <c r="B759" s="21" t="s">
        <v>442</v>
      </c>
      <c r="P759" s="21" t="s">
        <v>442</v>
      </c>
    </row>
    <row r="760" spans="1:20" ht="15.75" x14ac:dyDescent="0.25">
      <c r="B760" s="164" t="s">
        <v>449</v>
      </c>
      <c r="C760" s="164"/>
      <c r="D760" s="164"/>
      <c r="E760" s="164"/>
      <c r="F760" s="164"/>
      <c r="P760" s="164" t="s">
        <v>457</v>
      </c>
      <c r="Q760" s="164"/>
      <c r="R760" s="164"/>
      <c r="S760" s="164"/>
      <c r="T760" s="164"/>
    </row>
    <row r="761" spans="1:20" ht="15.75" x14ac:dyDescent="0.25">
      <c r="B761" s="21" t="s">
        <v>451</v>
      </c>
      <c r="P761" s="21" t="s">
        <v>452</v>
      </c>
    </row>
    <row r="762" spans="1:20" ht="16.5" thickBot="1" x14ac:dyDescent="0.3">
      <c r="B762" s="9" t="s">
        <v>54</v>
      </c>
      <c r="C762" s="9" t="s">
        <v>46</v>
      </c>
      <c r="D762" s="9" t="s">
        <v>87</v>
      </c>
      <c r="P762" s="9" t="s">
        <v>129</v>
      </c>
      <c r="Q762" s="9" t="s">
        <v>130</v>
      </c>
      <c r="R762" s="9" t="s">
        <v>46</v>
      </c>
      <c r="S762" s="9" t="s">
        <v>131</v>
      </c>
    </row>
    <row r="763" spans="1:20" x14ac:dyDescent="0.25">
      <c r="A763">
        <v>1</v>
      </c>
      <c r="B763" s="12">
        <v>0.32</v>
      </c>
      <c r="C763" s="17">
        <v>3</v>
      </c>
      <c r="D763" s="14">
        <f>C763/B763</f>
        <v>9.375</v>
      </c>
      <c r="O763">
        <v>1</v>
      </c>
      <c r="P763" s="12">
        <v>3.1</v>
      </c>
      <c r="Q763" s="12">
        <v>0.71</v>
      </c>
      <c r="R763" s="17">
        <v>7</v>
      </c>
      <c r="S763" s="14">
        <f>R763/Q763</f>
        <v>9.8591549295774659</v>
      </c>
    </row>
    <row r="764" spans="1:20" x14ac:dyDescent="0.25">
      <c r="A764">
        <v>2</v>
      </c>
      <c r="B764" s="12">
        <v>0.38</v>
      </c>
      <c r="C764" s="17">
        <v>3.6</v>
      </c>
      <c r="D764" s="14">
        <f t="shared" ref="D764:D769" si="83">C764/B764</f>
        <v>9.473684210526315</v>
      </c>
      <c r="O764">
        <v>2</v>
      </c>
      <c r="P764" s="12">
        <v>3.3</v>
      </c>
      <c r="Q764" s="12">
        <v>0.77</v>
      </c>
      <c r="R764" s="17">
        <v>7.7</v>
      </c>
      <c r="S764" s="14">
        <f t="shared" ref="S764:S766" si="84">R764/Q764</f>
        <v>10</v>
      </c>
    </row>
    <row r="765" spans="1:20" x14ac:dyDescent="0.25">
      <c r="A765">
        <v>3</v>
      </c>
      <c r="B765" s="12">
        <v>0.49</v>
      </c>
      <c r="C765" s="17">
        <v>4.7</v>
      </c>
      <c r="D765" s="14">
        <f t="shared" si="83"/>
        <v>9.591836734693878</v>
      </c>
      <c r="O765">
        <v>3</v>
      </c>
      <c r="P765" s="12">
        <v>3.5</v>
      </c>
      <c r="Q765" s="12">
        <v>0.84</v>
      </c>
      <c r="R765" s="17">
        <v>8.4</v>
      </c>
      <c r="S765" s="14">
        <f t="shared" si="84"/>
        <v>10</v>
      </c>
    </row>
    <row r="766" spans="1:20" x14ac:dyDescent="0.25">
      <c r="A766">
        <v>4</v>
      </c>
      <c r="B766" s="12">
        <v>0.57999999999999996</v>
      </c>
      <c r="C766" s="17">
        <v>5.6</v>
      </c>
      <c r="D766" s="14">
        <f t="shared" si="83"/>
        <v>9.6551724137931032</v>
      </c>
      <c r="O766">
        <v>4</v>
      </c>
      <c r="P766" s="12">
        <v>3.7</v>
      </c>
      <c r="Q766" s="12">
        <v>0.9</v>
      </c>
      <c r="R766" s="17">
        <v>9</v>
      </c>
      <c r="S766" s="14">
        <f t="shared" si="84"/>
        <v>10</v>
      </c>
    </row>
    <row r="767" spans="1:20" x14ac:dyDescent="0.25">
      <c r="A767">
        <v>5</v>
      </c>
      <c r="B767" s="12">
        <v>0.67</v>
      </c>
      <c r="C767" s="17">
        <v>6.5</v>
      </c>
      <c r="D767" s="14">
        <f t="shared" si="83"/>
        <v>9.7014925373134329</v>
      </c>
    </row>
    <row r="768" spans="1:20" x14ac:dyDescent="0.25">
      <c r="A768">
        <v>6</v>
      </c>
      <c r="B768" s="12">
        <v>0.81</v>
      </c>
      <c r="C768" s="17">
        <v>8</v>
      </c>
      <c r="D768" s="14">
        <f t="shared" si="83"/>
        <v>9.8765432098765427</v>
      </c>
    </row>
    <row r="769" spans="1:20" x14ac:dyDescent="0.25">
      <c r="A769">
        <v>7</v>
      </c>
      <c r="B769" s="12">
        <v>0.9</v>
      </c>
      <c r="C769" s="17">
        <v>9</v>
      </c>
      <c r="D769" s="14">
        <f t="shared" si="83"/>
        <v>10</v>
      </c>
    </row>
    <row r="770" spans="1:20" x14ac:dyDescent="0.25">
      <c r="B770" s="12"/>
      <c r="C770" s="17"/>
      <c r="D770" s="14"/>
    </row>
    <row r="771" spans="1:20" x14ac:dyDescent="0.25">
      <c r="B771" s="12"/>
      <c r="C771" s="17"/>
      <c r="D771" s="14"/>
    </row>
    <row r="772" spans="1:20" x14ac:dyDescent="0.25">
      <c r="B772" s="12"/>
      <c r="C772" s="17"/>
      <c r="D772" s="14"/>
    </row>
    <row r="777" spans="1:20" ht="15.75" x14ac:dyDescent="0.25">
      <c r="B777" s="21" t="s">
        <v>442</v>
      </c>
      <c r="P777" s="21" t="s">
        <v>442</v>
      </c>
    </row>
    <row r="778" spans="1:20" ht="15.75" x14ac:dyDescent="0.25">
      <c r="B778" s="164" t="s">
        <v>449</v>
      </c>
      <c r="C778" s="164"/>
      <c r="D778" s="164"/>
      <c r="E778" s="164"/>
      <c r="F778" s="164"/>
      <c r="P778" s="164" t="s">
        <v>457</v>
      </c>
      <c r="Q778" s="164"/>
      <c r="R778" s="164"/>
      <c r="S778" s="164"/>
      <c r="T778" s="164"/>
    </row>
    <row r="779" spans="1:20" ht="15.75" x14ac:dyDescent="0.25">
      <c r="B779" s="21" t="s">
        <v>453</v>
      </c>
      <c r="P779" s="21" t="s">
        <v>454</v>
      </c>
    </row>
    <row r="780" spans="1:20" ht="16.5" thickBot="1" x14ac:dyDescent="0.3">
      <c r="B780" s="9" t="s">
        <v>54</v>
      </c>
      <c r="C780" s="9" t="s">
        <v>46</v>
      </c>
      <c r="D780" s="9" t="s">
        <v>87</v>
      </c>
      <c r="P780" s="9" t="s">
        <v>129</v>
      </c>
      <c r="Q780" s="9" t="s">
        <v>130</v>
      </c>
      <c r="R780" s="9" t="s">
        <v>46</v>
      </c>
      <c r="S780" s="9" t="s">
        <v>131</v>
      </c>
    </row>
    <row r="781" spans="1:20" x14ac:dyDescent="0.25">
      <c r="A781">
        <v>1</v>
      </c>
      <c r="B781" s="12">
        <v>0.23</v>
      </c>
      <c r="C781" s="17">
        <v>2.2999999999999998</v>
      </c>
      <c r="D781" s="14">
        <f>C781/B781</f>
        <v>9.9999999999999982</v>
      </c>
      <c r="O781">
        <v>1</v>
      </c>
      <c r="P781" s="12">
        <v>3.1</v>
      </c>
      <c r="Q781" s="12">
        <v>0.57999999999999996</v>
      </c>
      <c r="R781" s="17">
        <v>5.9</v>
      </c>
      <c r="S781" s="14">
        <f>R781/Q781</f>
        <v>10.17241379310345</v>
      </c>
    </row>
    <row r="782" spans="1:20" x14ac:dyDescent="0.25">
      <c r="A782">
        <v>2</v>
      </c>
      <c r="B782" s="12">
        <v>0.28999999999999998</v>
      </c>
      <c r="C782" s="17">
        <v>2.9</v>
      </c>
      <c r="D782" s="14">
        <f t="shared" ref="D782:D788" si="85">C782/B782</f>
        <v>10</v>
      </c>
      <c r="O782">
        <v>2</v>
      </c>
      <c r="P782" s="12">
        <v>3.3</v>
      </c>
      <c r="Q782" s="12">
        <v>0.63</v>
      </c>
      <c r="R782" s="17">
        <v>6.2</v>
      </c>
      <c r="S782" s="14">
        <f t="shared" ref="S782:S784" si="86">R782/Q782</f>
        <v>9.8412698412698418</v>
      </c>
    </row>
    <row r="783" spans="1:20" x14ac:dyDescent="0.25">
      <c r="A783">
        <v>3</v>
      </c>
      <c r="B783" s="12">
        <v>0.38</v>
      </c>
      <c r="C783" s="17">
        <v>3.9</v>
      </c>
      <c r="D783" s="14">
        <f t="shared" si="85"/>
        <v>10.263157894736842</v>
      </c>
      <c r="O783">
        <v>3</v>
      </c>
      <c r="P783" s="12">
        <v>3.5</v>
      </c>
      <c r="Q783" s="12">
        <v>0.69</v>
      </c>
      <c r="R783" s="17">
        <v>7.1</v>
      </c>
      <c r="S783" s="14">
        <f t="shared" si="86"/>
        <v>10.289855072463768</v>
      </c>
    </row>
    <row r="784" spans="1:20" x14ac:dyDescent="0.25">
      <c r="A784">
        <v>4</v>
      </c>
      <c r="B784" s="12">
        <v>0.46</v>
      </c>
      <c r="C784" s="17">
        <v>4.7</v>
      </c>
      <c r="D784" s="14">
        <f t="shared" si="85"/>
        <v>10.217391304347826</v>
      </c>
      <c r="O784">
        <v>4</v>
      </c>
      <c r="P784" s="12">
        <v>3.7</v>
      </c>
      <c r="Q784" s="12">
        <v>0.72</v>
      </c>
      <c r="R784" s="17">
        <v>7.5</v>
      </c>
      <c r="S784" s="14">
        <f t="shared" si="86"/>
        <v>10.416666666666668</v>
      </c>
    </row>
    <row r="785" spans="1:20" x14ac:dyDescent="0.25">
      <c r="A785">
        <v>5</v>
      </c>
      <c r="B785" s="12">
        <v>0.53</v>
      </c>
      <c r="C785" s="17">
        <v>5.5</v>
      </c>
      <c r="D785" s="14">
        <f t="shared" si="85"/>
        <v>10.377358490566037</v>
      </c>
    </row>
    <row r="786" spans="1:20" x14ac:dyDescent="0.25">
      <c r="A786">
        <v>6</v>
      </c>
      <c r="B786" s="12">
        <v>0.62</v>
      </c>
      <c r="C786" s="17">
        <v>6.5</v>
      </c>
      <c r="D786" s="14">
        <f t="shared" si="85"/>
        <v>10.483870967741936</v>
      </c>
    </row>
    <row r="787" spans="1:20" x14ac:dyDescent="0.25">
      <c r="A787">
        <v>7</v>
      </c>
      <c r="B787" s="12">
        <v>0.7</v>
      </c>
      <c r="C787" s="17">
        <v>7.4</v>
      </c>
      <c r="D787" s="14">
        <f t="shared" si="85"/>
        <v>10.571428571428573</v>
      </c>
    </row>
    <row r="788" spans="1:20" x14ac:dyDescent="0.25">
      <c r="A788">
        <v>8</v>
      </c>
      <c r="B788" s="12">
        <v>0.72</v>
      </c>
      <c r="C788" s="17">
        <v>7.5</v>
      </c>
      <c r="D788" s="14">
        <f t="shared" si="85"/>
        <v>10.416666666666668</v>
      </c>
    </row>
    <row r="789" spans="1:20" x14ac:dyDescent="0.25">
      <c r="B789" s="12"/>
      <c r="C789" s="17"/>
      <c r="D789" s="14"/>
    </row>
    <row r="790" spans="1:20" x14ac:dyDescent="0.25">
      <c r="B790" s="12"/>
      <c r="C790" s="17"/>
      <c r="D790" s="14"/>
    </row>
    <row r="794" spans="1:20" ht="15.75" x14ac:dyDescent="0.25">
      <c r="B794" s="21" t="s">
        <v>442</v>
      </c>
      <c r="P794" s="21" t="s">
        <v>442</v>
      </c>
    </row>
    <row r="795" spans="1:20" ht="15.75" x14ac:dyDescent="0.25">
      <c r="B795" s="164" t="s">
        <v>455</v>
      </c>
      <c r="C795" s="164"/>
      <c r="D795" s="164"/>
      <c r="E795" s="164"/>
      <c r="F795" s="164"/>
      <c r="P795" s="164" t="s">
        <v>456</v>
      </c>
      <c r="Q795" s="164"/>
      <c r="R795" s="164"/>
      <c r="S795" s="164"/>
      <c r="T795" s="164"/>
    </row>
    <row r="796" spans="1:20" ht="15.75" x14ac:dyDescent="0.25">
      <c r="B796" s="21" t="s">
        <v>444</v>
      </c>
      <c r="P796" s="21" t="s">
        <v>446</v>
      </c>
    </row>
    <row r="797" spans="1:20" ht="16.5" thickBot="1" x14ac:dyDescent="0.3">
      <c r="B797" s="9" t="s">
        <v>54</v>
      </c>
      <c r="C797" s="9" t="s">
        <v>46</v>
      </c>
      <c r="D797" s="9" t="s">
        <v>87</v>
      </c>
      <c r="P797" s="9" t="s">
        <v>129</v>
      </c>
      <c r="Q797" s="9" t="s">
        <v>130</v>
      </c>
      <c r="R797" s="9" t="s">
        <v>46</v>
      </c>
      <c r="S797" s="9" t="s">
        <v>131</v>
      </c>
    </row>
    <row r="798" spans="1:20" x14ac:dyDescent="0.25">
      <c r="A798">
        <v>1</v>
      </c>
      <c r="B798" s="12">
        <v>0.25</v>
      </c>
      <c r="C798" s="17">
        <v>1.8</v>
      </c>
      <c r="D798" s="14">
        <f>C798/B798</f>
        <v>7.2</v>
      </c>
      <c r="O798">
        <v>1</v>
      </c>
      <c r="P798" s="12">
        <v>3.1</v>
      </c>
      <c r="Q798" s="12">
        <v>1.1000000000000001</v>
      </c>
      <c r="R798" s="17">
        <v>9.1999999999999993</v>
      </c>
      <c r="S798" s="14">
        <f>R798/Q798</f>
        <v>8.3636363636363615</v>
      </c>
    </row>
    <row r="799" spans="1:20" x14ac:dyDescent="0.25">
      <c r="A799">
        <v>2</v>
      </c>
      <c r="B799" s="12">
        <v>0.35</v>
      </c>
      <c r="C799" s="17">
        <v>2.7</v>
      </c>
      <c r="D799" s="14">
        <f t="shared" ref="D799:D808" si="87">C799/B799</f>
        <v>7.7142857142857153</v>
      </c>
      <c r="O799">
        <v>2</v>
      </c>
      <c r="P799" s="12">
        <v>3.3</v>
      </c>
      <c r="Q799" s="12">
        <v>1.2</v>
      </c>
      <c r="R799" s="17">
        <v>10.1</v>
      </c>
      <c r="S799" s="14">
        <f t="shared" ref="S799:S801" si="88">R799/Q799</f>
        <v>8.4166666666666661</v>
      </c>
    </row>
    <row r="800" spans="1:20" x14ac:dyDescent="0.25">
      <c r="A800">
        <v>3</v>
      </c>
      <c r="B800" s="12">
        <v>0.44</v>
      </c>
      <c r="C800" s="17">
        <v>3.6</v>
      </c>
      <c r="D800" s="14">
        <f t="shared" si="87"/>
        <v>8.1818181818181817</v>
      </c>
      <c r="O800">
        <v>3</v>
      </c>
      <c r="P800" s="12">
        <v>3.5</v>
      </c>
      <c r="Q800" s="12">
        <v>1.29</v>
      </c>
      <c r="R800" s="17">
        <v>10.9</v>
      </c>
      <c r="S800" s="14">
        <f t="shared" si="88"/>
        <v>8.449612403100776</v>
      </c>
    </row>
    <row r="801" spans="1:20" x14ac:dyDescent="0.25">
      <c r="A801">
        <v>4</v>
      </c>
      <c r="B801" s="12">
        <v>0.62</v>
      </c>
      <c r="C801" s="17">
        <v>5.0999999999999996</v>
      </c>
      <c r="D801" s="14">
        <f t="shared" si="87"/>
        <v>8.2258064516129021</v>
      </c>
      <c r="O801">
        <v>4</v>
      </c>
      <c r="P801" s="12">
        <v>3.7</v>
      </c>
      <c r="Q801" s="12">
        <v>1.37</v>
      </c>
      <c r="R801" s="17">
        <v>11.7</v>
      </c>
      <c r="S801" s="14">
        <f t="shared" si="88"/>
        <v>8.540145985401459</v>
      </c>
    </row>
    <row r="802" spans="1:20" x14ac:dyDescent="0.25">
      <c r="A802">
        <v>5</v>
      </c>
      <c r="B802" s="12">
        <v>0.69</v>
      </c>
      <c r="C802" s="17">
        <v>6</v>
      </c>
      <c r="D802" s="14">
        <f t="shared" si="87"/>
        <v>8.6956521739130448</v>
      </c>
    </row>
    <row r="803" spans="1:20" x14ac:dyDescent="0.25">
      <c r="A803">
        <v>6</v>
      </c>
      <c r="B803" s="12">
        <v>0.83</v>
      </c>
      <c r="C803" s="17">
        <v>6.9</v>
      </c>
      <c r="D803" s="14">
        <f t="shared" si="87"/>
        <v>8.3132530120481931</v>
      </c>
    </row>
    <row r="804" spans="1:20" x14ac:dyDescent="0.25">
      <c r="A804">
        <v>7</v>
      </c>
      <c r="B804" s="12">
        <v>0.9</v>
      </c>
      <c r="C804" s="17">
        <v>7.5</v>
      </c>
      <c r="D804" s="14">
        <f t="shared" si="87"/>
        <v>8.3333333333333339</v>
      </c>
    </row>
    <row r="805" spans="1:20" x14ac:dyDescent="0.25">
      <c r="A805">
        <v>8</v>
      </c>
      <c r="B805" s="12">
        <v>1.03</v>
      </c>
      <c r="C805" s="17">
        <v>8.6999999999999993</v>
      </c>
      <c r="D805" s="14">
        <f t="shared" si="87"/>
        <v>8.4466019417475717</v>
      </c>
    </row>
    <row r="806" spans="1:20" x14ac:dyDescent="0.25">
      <c r="A806">
        <v>9</v>
      </c>
      <c r="B806" s="12">
        <v>1.1399999999999999</v>
      </c>
      <c r="C806" s="17">
        <v>9.8000000000000007</v>
      </c>
      <c r="D806" s="14">
        <f t="shared" si="87"/>
        <v>8.5964912280701764</v>
      </c>
    </row>
    <row r="807" spans="1:20" x14ac:dyDescent="0.25">
      <c r="A807">
        <v>10</v>
      </c>
      <c r="B807" s="12">
        <v>1.26</v>
      </c>
      <c r="C807" s="17">
        <v>10.9</v>
      </c>
      <c r="D807" s="14">
        <f t="shared" si="87"/>
        <v>8.6507936507936503</v>
      </c>
    </row>
    <row r="808" spans="1:20" x14ac:dyDescent="0.25">
      <c r="A808">
        <v>11</v>
      </c>
      <c r="B808" s="12">
        <v>1.37</v>
      </c>
      <c r="C808" s="17">
        <v>11.7</v>
      </c>
      <c r="D808" s="14">
        <f t="shared" si="87"/>
        <v>8.540145985401459</v>
      </c>
    </row>
    <row r="811" spans="1:20" ht="15.75" x14ac:dyDescent="0.25">
      <c r="B811" s="21" t="s">
        <v>442</v>
      </c>
      <c r="P811" s="21" t="s">
        <v>442</v>
      </c>
    </row>
    <row r="812" spans="1:20" ht="15.75" x14ac:dyDescent="0.25">
      <c r="B812" s="164" t="s">
        <v>455</v>
      </c>
      <c r="C812" s="164"/>
      <c r="D812" s="164"/>
      <c r="E812" s="164"/>
      <c r="F812" s="164"/>
      <c r="P812" s="164" t="s">
        <v>456</v>
      </c>
      <c r="Q812" s="164"/>
      <c r="R812" s="164"/>
      <c r="S812" s="164"/>
      <c r="T812" s="164"/>
    </row>
    <row r="813" spans="1:20" ht="15.75" x14ac:dyDescent="0.25">
      <c r="B813" s="21" t="s">
        <v>447</v>
      </c>
      <c r="P813" s="21" t="s">
        <v>448</v>
      </c>
    </row>
    <row r="814" spans="1:20" ht="16.5" thickBot="1" x14ac:dyDescent="0.3">
      <c r="B814" s="9" t="s">
        <v>54</v>
      </c>
      <c r="C814" s="9" t="s">
        <v>46</v>
      </c>
      <c r="D814" s="9" t="s">
        <v>87</v>
      </c>
      <c r="P814" s="9" t="s">
        <v>129</v>
      </c>
      <c r="Q814" s="9" t="s">
        <v>130</v>
      </c>
      <c r="R814" s="9" t="s">
        <v>46</v>
      </c>
      <c r="S814" s="9" t="s">
        <v>131</v>
      </c>
    </row>
    <row r="815" spans="1:20" x14ac:dyDescent="0.25">
      <c r="A815">
        <v>1</v>
      </c>
      <c r="B815" s="12">
        <v>0.23</v>
      </c>
      <c r="C815" s="17">
        <v>1.9</v>
      </c>
      <c r="D815" s="14">
        <f>C815/B815</f>
        <v>8.2608695652173907</v>
      </c>
      <c r="O815">
        <v>1</v>
      </c>
      <c r="P815" s="12">
        <v>3.1</v>
      </c>
      <c r="Q815" s="12">
        <v>0.89</v>
      </c>
      <c r="R815" s="17">
        <v>7.8</v>
      </c>
      <c r="S815" s="14">
        <f>R815/Q815</f>
        <v>8.7640449438202239</v>
      </c>
    </row>
    <row r="816" spans="1:20" x14ac:dyDescent="0.25">
      <c r="A816">
        <v>2</v>
      </c>
      <c r="B816" s="12">
        <v>0.41</v>
      </c>
      <c r="C816" s="17">
        <v>3.6</v>
      </c>
      <c r="D816" s="14">
        <f t="shared" ref="D816:D825" si="89">C816/B816</f>
        <v>8.7804878048780495</v>
      </c>
      <c r="O816">
        <v>2</v>
      </c>
      <c r="P816" s="12">
        <v>3.3</v>
      </c>
      <c r="Q816" s="12">
        <v>0.96</v>
      </c>
      <c r="R816" s="17">
        <v>8.5</v>
      </c>
      <c r="S816" s="14">
        <f t="shared" ref="S816:S818" si="90">R816/Q816</f>
        <v>8.8541666666666679</v>
      </c>
    </row>
    <row r="817" spans="1:20" x14ac:dyDescent="0.25">
      <c r="A817">
        <v>3</v>
      </c>
      <c r="B817" s="12">
        <v>0.48</v>
      </c>
      <c r="C817" s="17">
        <v>4.0999999999999996</v>
      </c>
      <c r="D817" s="14">
        <f t="shared" si="89"/>
        <v>8.5416666666666661</v>
      </c>
      <c r="O817">
        <v>3</v>
      </c>
      <c r="P817" s="12">
        <v>3.5</v>
      </c>
      <c r="Q817" s="12">
        <v>1.05</v>
      </c>
      <c r="R817" s="17">
        <v>9.4</v>
      </c>
      <c r="S817" s="14">
        <f t="shared" si="90"/>
        <v>8.9523809523809526</v>
      </c>
    </row>
    <row r="818" spans="1:20" x14ac:dyDescent="0.25">
      <c r="A818">
        <v>4</v>
      </c>
      <c r="B818" s="12">
        <v>0.55000000000000004</v>
      </c>
      <c r="C818" s="17">
        <v>4.9000000000000004</v>
      </c>
      <c r="D818" s="14">
        <f t="shared" si="89"/>
        <v>8.9090909090909083</v>
      </c>
      <c r="O818">
        <v>4</v>
      </c>
      <c r="P818" s="12">
        <v>3.7</v>
      </c>
      <c r="Q818" s="12">
        <v>1.1399999999999999</v>
      </c>
      <c r="R818" s="17">
        <v>10.9</v>
      </c>
      <c r="S818" s="14">
        <f t="shared" si="90"/>
        <v>9.5614035087719316</v>
      </c>
    </row>
    <row r="819" spans="1:20" x14ac:dyDescent="0.25">
      <c r="A819">
        <v>5</v>
      </c>
      <c r="B819" s="12">
        <v>0.67</v>
      </c>
      <c r="C819" s="17">
        <v>6.1</v>
      </c>
      <c r="D819" s="14">
        <f t="shared" si="89"/>
        <v>9.1044776119402968</v>
      </c>
    </row>
    <row r="820" spans="1:20" x14ac:dyDescent="0.25">
      <c r="A820">
        <v>6</v>
      </c>
      <c r="B820" s="12">
        <v>0.74</v>
      </c>
      <c r="C820" s="17">
        <v>6.7</v>
      </c>
      <c r="D820" s="14">
        <f t="shared" si="89"/>
        <v>9.0540540540540544</v>
      </c>
    </row>
    <row r="821" spans="1:20" x14ac:dyDescent="0.25">
      <c r="A821">
        <v>7</v>
      </c>
      <c r="B821" s="12">
        <v>0.79</v>
      </c>
      <c r="C821" s="17">
        <v>7.3</v>
      </c>
      <c r="D821" s="14">
        <f t="shared" si="89"/>
        <v>9.2405063291139236</v>
      </c>
    </row>
    <row r="822" spans="1:20" x14ac:dyDescent="0.25">
      <c r="A822">
        <v>8</v>
      </c>
      <c r="B822" s="12">
        <v>0.88</v>
      </c>
      <c r="C822" s="17">
        <v>8.1</v>
      </c>
      <c r="D822" s="14">
        <f t="shared" si="89"/>
        <v>9.2045454545454533</v>
      </c>
    </row>
    <row r="823" spans="1:20" x14ac:dyDescent="0.25">
      <c r="A823">
        <v>9</v>
      </c>
      <c r="B823" s="12">
        <v>0.97</v>
      </c>
      <c r="C823" s="17">
        <v>9</v>
      </c>
      <c r="D823" s="14">
        <f t="shared" si="89"/>
        <v>9.2783505154639183</v>
      </c>
    </row>
    <row r="824" spans="1:20" x14ac:dyDescent="0.25">
      <c r="A824">
        <v>10</v>
      </c>
      <c r="B824" s="12">
        <v>1.06</v>
      </c>
      <c r="C824" s="17">
        <v>9.9</v>
      </c>
      <c r="D824" s="14">
        <f t="shared" si="89"/>
        <v>9.3396226415094343</v>
      </c>
    </row>
    <row r="825" spans="1:20" x14ac:dyDescent="0.25">
      <c r="A825">
        <v>11</v>
      </c>
      <c r="B825" s="12">
        <v>1.1399999999999999</v>
      </c>
      <c r="C825" s="17">
        <v>10.9</v>
      </c>
      <c r="D825" s="14">
        <f t="shared" si="89"/>
        <v>9.5614035087719316</v>
      </c>
    </row>
    <row r="829" spans="1:20" ht="15.75" x14ac:dyDescent="0.25">
      <c r="B829" s="21" t="s">
        <v>442</v>
      </c>
      <c r="P829" s="21" t="s">
        <v>442</v>
      </c>
    </row>
    <row r="830" spans="1:20" ht="15.75" x14ac:dyDescent="0.25">
      <c r="B830" s="164" t="s">
        <v>455</v>
      </c>
      <c r="C830" s="164"/>
      <c r="D830" s="164"/>
      <c r="E830" s="164"/>
      <c r="F830" s="164"/>
      <c r="P830" s="164" t="s">
        <v>456</v>
      </c>
      <c r="Q830" s="164"/>
      <c r="R830" s="164"/>
      <c r="S830" s="164"/>
      <c r="T830" s="164"/>
    </row>
    <row r="831" spans="1:20" ht="15.75" x14ac:dyDescent="0.25">
      <c r="B831" s="21" t="s">
        <v>451</v>
      </c>
      <c r="P831" s="21" t="s">
        <v>452</v>
      </c>
    </row>
    <row r="832" spans="1:20" ht="16.5" thickBot="1" x14ac:dyDescent="0.3">
      <c r="B832" s="9" t="s">
        <v>54</v>
      </c>
      <c r="C832" s="9" t="s">
        <v>46</v>
      </c>
      <c r="D832" s="9" t="s">
        <v>87</v>
      </c>
      <c r="P832" s="9" t="s">
        <v>129</v>
      </c>
      <c r="Q832" s="9" t="s">
        <v>130</v>
      </c>
      <c r="R832" s="9" t="s">
        <v>46</v>
      </c>
      <c r="S832" s="9" t="s">
        <v>131</v>
      </c>
    </row>
    <row r="833" spans="1:20" x14ac:dyDescent="0.25">
      <c r="A833">
        <v>1</v>
      </c>
      <c r="B833" s="12">
        <v>0.25</v>
      </c>
      <c r="C833" s="17">
        <v>2</v>
      </c>
      <c r="D833" s="14">
        <f>C833/B833</f>
        <v>8</v>
      </c>
      <c r="O833">
        <v>1</v>
      </c>
      <c r="P833" s="12">
        <v>3.1</v>
      </c>
      <c r="Q833" s="12">
        <v>1.05</v>
      </c>
      <c r="R833" s="17">
        <v>9.1999999999999993</v>
      </c>
      <c r="S833" s="14">
        <f>R833/Q833</f>
        <v>8.761904761904761</v>
      </c>
    </row>
    <row r="834" spans="1:20" x14ac:dyDescent="0.25">
      <c r="A834">
        <v>2</v>
      </c>
      <c r="B834" s="12">
        <v>0.44</v>
      </c>
      <c r="C834" s="17">
        <v>3.6</v>
      </c>
      <c r="D834" s="14">
        <f t="shared" ref="D834:D842" si="91">C834/B834</f>
        <v>8.1818181818181817</v>
      </c>
      <c r="O834">
        <v>2</v>
      </c>
      <c r="P834" s="12">
        <v>3.3</v>
      </c>
      <c r="Q834" s="12">
        <v>1.1399999999999999</v>
      </c>
      <c r="R834" s="17">
        <v>10.1</v>
      </c>
      <c r="S834" s="14">
        <f t="shared" ref="S834:S836" si="92">R834/Q834</f>
        <v>8.8596491228070171</v>
      </c>
    </row>
    <row r="835" spans="1:20" x14ac:dyDescent="0.25">
      <c r="A835">
        <v>3</v>
      </c>
      <c r="B835" s="12">
        <v>0.52</v>
      </c>
      <c r="C835" s="17">
        <v>4.3</v>
      </c>
      <c r="D835" s="14">
        <f t="shared" si="91"/>
        <v>8.2692307692307683</v>
      </c>
      <c r="O835">
        <v>3</v>
      </c>
      <c r="P835" s="12">
        <v>3.5</v>
      </c>
      <c r="Q835" s="12">
        <v>1.23</v>
      </c>
      <c r="R835" s="17">
        <v>10.9</v>
      </c>
      <c r="S835" s="14">
        <f t="shared" si="92"/>
        <v>8.8617886178861784</v>
      </c>
    </row>
    <row r="836" spans="1:20" x14ac:dyDescent="0.25">
      <c r="A836">
        <v>4</v>
      </c>
      <c r="B836" s="12">
        <v>0.67</v>
      </c>
      <c r="C836" s="17">
        <v>5.6</v>
      </c>
      <c r="D836" s="14">
        <f t="shared" si="91"/>
        <v>8.3582089552238799</v>
      </c>
      <c r="O836">
        <v>4</v>
      </c>
      <c r="P836" s="12">
        <v>3.7</v>
      </c>
      <c r="Q836" s="12">
        <v>1.28</v>
      </c>
      <c r="R836" s="17">
        <v>11.5</v>
      </c>
      <c r="S836" s="14">
        <f t="shared" si="92"/>
        <v>8.984375</v>
      </c>
    </row>
    <row r="837" spans="1:20" x14ac:dyDescent="0.25">
      <c r="A837">
        <v>5</v>
      </c>
      <c r="B837" s="12">
        <v>0.75</v>
      </c>
      <c r="C837" s="17">
        <v>6.3</v>
      </c>
      <c r="D837" s="14">
        <f t="shared" si="91"/>
        <v>8.4</v>
      </c>
    </row>
    <row r="838" spans="1:20" x14ac:dyDescent="0.25">
      <c r="A838">
        <v>6</v>
      </c>
      <c r="B838" s="12">
        <v>0.88</v>
      </c>
      <c r="C838" s="17">
        <v>7.6</v>
      </c>
      <c r="D838" s="14">
        <f t="shared" si="91"/>
        <v>8.6363636363636367</v>
      </c>
    </row>
    <row r="839" spans="1:20" x14ac:dyDescent="0.25">
      <c r="A839">
        <v>7</v>
      </c>
      <c r="B839" s="12">
        <v>0.94</v>
      </c>
      <c r="C839" s="17">
        <v>8</v>
      </c>
      <c r="D839" s="14">
        <f t="shared" si="91"/>
        <v>8.5106382978723403</v>
      </c>
    </row>
    <row r="840" spans="1:20" x14ac:dyDescent="0.25">
      <c r="A840">
        <v>8</v>
      </c>
      <c r="B840" s="12">
        <v>1.1000000000000001</v>
      </c>
      <c r="C840" s="17">
        <v>9.8000000000000007</v>
      </c>
      <c r="D840" s="14">
        <f t="shared" si="91"/>
        <v>8.9090909090909083</v>
      </c>
    </row>
    <row r="841" spans="1:20" x14ac:dyDescent="0.25">
      <c r="A841">
        <v>9</v>
      </c>
      <c r="B841" s="12">
        <v>1.1499999999999999</v>
      </c>
      <c r="C841" s="17">
        <v>10.3</v>
      </c>
      <c r="D841" s="14">
        <f t="shared" si="91"/>
        <v>8.9565217391304355</v>
      </c>
    </row>
    <row r="842" spans="1:20" x14ac:dyDescent="0.25">
      <c r="A842">
        <v>10</v>
      </c>
      <c r="B842" s="12">
        <v>1.28</v>
      </c>
      <c r="C842" s="17">
        <v>11.5</v>
      </c>
      <c r="D842" s="14">
        <f t="shared" si="91"/>
        <v>8.984375</v>
      </c>
    </row>
    <row r="847" spans="1:20" ht="15.75" x14ac:dyDescent="0.25">
      <c r="B847" s="21" t="s">
        <v>442</v>
      </c>
      <c r="P847" s="21" t="s">
        <v>442</v>
      </c>
    </row>
    <row r="848" spans="1:20" ht="15.75" x14ac:dyDescent="0.25">
      <c r="B848" s="164" t="s">
        <v>455</v>
      </c>
      <c r="C848" s="164"/>
      <c r="D848" s="164"/>
      <c r="E848" s="164"/>
      <c r="F848" s="164"/>
      <c r="P848" s="164" t="s">
        <v>456</v>
      </c>
      <c r="Q848" s="164"/>
      <c r="R848" s="164"/>
      <c r="S848" s="164"/>
      <c r="T848" s="164"/>
    </row>
    <row r="849" spans="1:19" ht="15.75" x14ac:dyDescent="0.25">
      <c r="B849" s="21" t="s">
        <v>453</v>
      </c>
      <c r="P849" s="21" t="s">
        <v>454</v>
      </c>
    </row>
    <row r="850" spans="1:19" ht="16.5" thickBot="1" x14ac:dyDescent="0.3">
      <c r="B850" s="9" t="s">
        <v>54</v>
      </c>
      <c r="C850" s="9" t="s">
        <v>46</v>
      </c>
      <c r="D850" s="9" t="s">
        <v>87</v>
      </c>
      <c r="P850" s="9" t="s">
        <v>129</v>
      </c>
      <c r="Q850" s="9" t="s">
        <v>130</v>
      </c>
      <c r="R850" s="9" t="s">
        <v>46</v>
      </c>
      <c r="S850" s="9" t="s">
        <v>131</v>
      </c>
    </row>
    <row r="851" spans="1:19" x14ac:dyDescent="0.25">
      <c r="A851">
        <v>1</v>
      </c>
      <c r="B851" s="12">
        <v>0.23</v>
      </c>
      <c r="C851" s="17">
        <v>1.9</v>
      </c>
      <c r="D851" s="14">
        <f>C851/B851</f>
        <v>8.2608695652173907</v>
      </c>
      <c r="O851">
        <v>1</v>
      </c>
      <c r="P851" s="12">
        <v>3.1</v>
      </c>
      <c r="Q851" s="12">
        <v>0.84</v>
      </c>
      <c r="R851" s="17">
        <v>7.9</v>
      </c>
      <c r="S851" s="14">
        <f>R851/Q851</f>
        <v>9.4047619047619051</v>
      </c>
    </row>
    <row r="852" spans="1:19" x14ac:dyDescent="0.25">
      <c r="A852">
        <v>2</v>
      </c>
      <c r="B852" s="12">
        <v>0.32</v>
      </c>
      <c r="C852" s="17">
        <v>2.8</v>
      </c>
      <c r="D852" s="14">
        <f t="shared" ref="D852:D859" si="93">C852/B852</f>
        <v>8.75</v>
      </c>
      <c r="O852">
        <v>2</v>
      </c>
      <c r="P852" s="12">
        <v>3.3</v>
      </c>
      <c r="Q852" s="12">
        <v>0.92</v>
      </c>
      <c r="R852" s="17">
        <v>8.6</v>
      </c>
      <c r="S852" s="14">
        <f t="shared" ref="S852:S854" si="94">R852/Q852</f>
        <v>9.3478260869565215</v>
      </c>
    </row>
    <row r="853" spans="1:19" x14ac:dyDescent="0.25">
      <c r="A853">
        <v>3</v>
      </c>
      <c r="B853" s="12">
        <v>0.47</v>
      </c>
      <c r="C853" s="17">
        <v>4.3</v>
      </c>
      <c r="D853" s="14">
        <f t="shared" si="93"/>
        <v>9.1489361702127656</v>
      </c>
      <c r="O853">
        <v>3</v>
      </c>
      <c r="P853" s="12">
        <v>3.5</v>
      </c>
      <c r="Q853" s="12">
        <v>1.01</v>
      </c>
      <c r="R853" s="17">
        <v>9.6</v>
      </c>
      <c r="S853" s="14">
        <f t="shared" si="94"/>
        <v>9.5049504950495045</v>
      </c>
    </row>
    <row r="854" spans="1:19" x14ac:dyDescent="0.25">
      <c r="A854">
        <v>4</v>
      </c>
      <c r="B854" s="12">
        <v>0.6</v>
      </c>
      <c r="C854" s="17">
        <v>5.5</v>
      </c>
      <c r="D854" s="14">
        <f t="shared" si="93"/>
        <v>9.1666666666666679</v>
      </c>
      <c r="O854">
        <v>4</v>
      </c>
      <c r="P854" s="12">
        <v>3.7</v>
      </c>
      <c r="Q854" s="12">
        <v>1.07</v>
      </c>
      <c r="R854" s="17">
        <v>10.1</v>
      </c>
      <c r="S854" s="14">
        <f t="shared" si="94"/>
        <v>9.4392523364485967</v>
      </c>
    </row>
    <row r="855" spans="1:19" x14ac:dyDescent="0.25">
      <c r="A855">
        <v>5</v>
      </c>
      <c r="B855" s="12">
        <v>0.71</v>
      </c>
      <c r="C855" s="17">
        <v>6.6</v>
      </c>
      <c r="D855" s="14">
        <f t="shared" si="93"/>
        <v>9.295774647887324</v>
      </c>
    </row>
    <row r="856" spans="1:19" x14ac:dyDescent="0.25">
      <c r="A856">
        <v>6</v>
      </c>
      <c r="B856" s="12">
        <v>0.75</v>
      </c>
      <c r="C856" s="17">
        <v>7</v>
      </c>
      <c r="D856" s="14">
        <f t="shared" si="93"/>
        <v>9.3333333333333339</v>
      </c>
    </row>
    <row r="857" spans="1:19" x14ac:dyDescent="0.25">
      <c r="A857">
        <v>7</v>
      </c>
      <c r="B857" s="12">
        <v>0.85</v>
      </c>
      <c r="C857" s="17">
        <v>8</v>
      </c>
      <c r="D857" s="14">
        <f t="shared" si="93"/>
        <v>9.4117647058823533</v>
      </c>
    </row>
    <row r="858" spans="1:19" x14ac:dyDescent="0.25">
      <c r="A858">
        <v>8</v>
      </c>
      <c r="B858" s="12">
        <v>0.93</v>
      </c>
      <c r="C858" s="17">
        <v>8.8000000000000007</v>
      </c>
      <c r="D858" s="14">
        <f t="shared" si="93"/>
        <v>9.4623655913978499</v>
      </c>
    </row>
    <row r="859" spans="1:19" x14ac:dyDescent="0.25">
      <c r="A859">
        <v>9</v>
      </c>
      <c r="B859" s="12">
        <v>1.07</v>
      </c>
      <c r="C859" s="17">
        <v>10.1</v>
      </c>
      <c r="D859" s="14">
        <f t="shared" si="93"/>
        <v>9.4392523364485967</v>
      </c>
    </row>
    <row r="860" spans="1:19" x14ac:dyDescent="0.25">
      <c r="B860" s="12"/>
      <c r="C860" s="17"/>
      <c r="D860" s="14"/>
    </row>
    <row r="864" spans="1:19" ht="15.75" x14ac:dyDescent="0.25">
      <c r="B864" s="21" t="s">
        <v>442</v>
      </c>
      <c r="P864" s="21" t="s">
        <v>442</v>
      </c>
    </row>
    <row r="865" spans="1:20" ht="15.75" x14ac:dyDescent="0.25">
      <c r="B865" s="164" t="s">
        <v>458</v>
      </c>
      <c r="C865" s="164"/>
      <c r="D865" s="164"/>
      <c r="E865" s="164"/>
      <c r="F865" s="164"/>
      <c r="P865" s="164" t="s">
        <v>459</v>
      </c>
      <c r="Q865" s="164"/>
      <c r="R865" s="164"/>
      <c r="S865" s="164"/>
      <c r="T865" s="164"/>
    </row>
    <row r="866" spans="1:20" ht="15.75" x14ac:dyDescent="0.25">
      <c r="B866" s="21" t="s">
        <v>444</v>
      </c>
      <c r="P866" s="21" t="s">
        <v>446</v>
      </c>
    </row>
    <row r="867" spans="1:20" ht="16.5" thickBot="1" x14ac:dyDescent="0.3">
      <c r="B867" s="9" t="s">
        <v>54</v>
      </c>
      <c r="C867" s="9" t="s">
        <v>46</v>
      </c>
      <c r="D867" s="9" t="s">
        <v>87</v>
      </c>
      <c r="P867" s="9" t="s">
        <v>129</v>
      </c>
      <c r="Q867" s="9" t="s">
        <v>130</v>
      </c>
      <c r="R867" s="9" t="s">
        <v>46</v>
      </c>
      <c r="S867" s="9" t="s">
        <v>131</v>
      </c>
    </row>
    <row r="868" spans="1:20" x14ac:dyDescent="0.25">
      <c r="A868">
        <v>1</v>
      </c>
      <c r="B868" s="12">
        <v>0.34</v>
      </c>
      <c r="C868" s="17">
        <v>1.7</v>
      </c>
      <c r="D868" s="14">
        <f>C868/B868</f>
        <v>4.9999999999999991</v>
      </c>
      <c r="O868">
        <v>1</v>
      </c>
      <c r="P868" s="12">
        <v>3.1</v>
      </c>
      <c r="Q868" s="12">
        <v>1.62</v>
      </c>
      <c r="R868" s="17">
        <v>10.5</v>
      </c>
      <c r="S868" s="14">
        <f>R868/Q868</f>
        <v>6.481481481481481</v>
      </c>
    </row>
    <row r="869" spans="1:20" x14ac:dyDescent="0.25">
      <c r="A869">
        <v>2</v>
      </c>
      <c r="B869" s="12">
        <v>0.48</v>
      </c>
      <c r="C869" s="17">
        <v>2.7</v>
      </c>
      <c r="D869" s="14">
        <f t="shared" ref="D869:D881" si="95">C869/B869</f>
        <v>5.6250000000000009</v>
      </c>
      <c r="O869">
        <v>2</v>
      </c>
      <c r="P869" s="12">
        <v>3.3</v>
      </c>
      <c r="Q869" s="12">
        <v>1.7</v>
      </c>
      <c r="R869" s="17">
        <v>11</v>
      </c>
      <c r="S869" s="14">
        <f t="shared" ref="S869:S871" si="96">R869/Q869</f>
        <v>6.4705882352941178</v>
      </c>
    </row>
    <row r="870" spans="1:20" x14ac:dyDescent="0.25">
      <c r="A870">
        <v>3</v>
      </c>
      <c r="B870" s="12">
        <v>0.62</v>
      </c>
      <c r="C870" s="17">
        <v>3.8</v>
      </c>
      <c r="D870" s="14">
        <f t="shared" si="95"/>
        <v>6.129032258064516</v>
      </c>
      <c r="O870">
        <v>3</v>
      </c>
      <c r="P870" s="12">
        <v>3.5</v>
      </c>
      <c r="Q870" s="12">
        <v>1.8</v>
      </c>
      <c r="R870" s="17">
        <v>11.8</v>
      </c>
      <c r="S870" s="14">
        <f t="shared" si="96"/>
        <v>6.5555555555555554</v>
      </c>
    </row>
    <row r="871" spans="1:20" x14ac:dyDescent="0.25">
      <c r="A871">
        <v>4</v>
      </c>
      <c r="B871" s="12">
        <v>0.74</v>
      </c>
      <c r="C871" s="17">
        <v>4.4000000000000004</v>
      </c>
      <c r="D871" s="14">
        <f t="shared" si="95"/>
        <v>5.9459459459459465</v>
      </c>
      <c r="O871">
        <v>4</v>
      </c>
      <c r="P871" s="12">
        <v>3.7</v>
      </c>
      <c r="Q871" s="12">
        <v>1.95</v>
      </c>
      <c r="R871" s="17">
        <v>12.6</v>
      </c>
      <c r="S871" s="14">
        <f t="shared" si="96"/>
        <v>6.4615384615384617</v>
      </c>
    </row>
    <row r="872" spans="1:20" x14ac:dyDescent="0.25">
      <c r="A872">
        <v>5</v>
      </c>
      <c r="B872" s="12">
        <v>0.86</v>
      </c>
      <c r="C872" s="17">
        <v>5.3</v>
      </c>
      <c r="D872" s="14">
        <f t="shared" si="95"/>
        <v>6.1627906976744189</v>
      </c>
    </row>
    <row r="873" spans="1:20" x14ac:dyDescent="0.25">
      <c r="A873">
        <v>6</v>
      </c>
      <c r="B873" s="12">
        <v>0.97</v>
      </c>
      <c r="C873" s="17">
        <v>6</v>
      </c>
      <c r="D873" s="14">
        <f t="shared" si="95"/>
        <v>6.1855670103092786</v>
      </c>
    </row>
    <row r="874" spans="1:20" x14ac:dyDescent="0.25">
      <c r="A874">
        <v>7</v>
      </c>
      <c r="B874" s="12">
        <v>1.1000000000000001</v>
      </c>
      <c r="C874" s="17">
        <v>6.7</v>
      </c>
      <c r="D874" s="14">
        <f t="shared" si="95"/>
        <v>6.0909090909090908</v>
      </c>
    </row>
    <row r="875" spans="1:20" x14ac:dyDescent="0.25">
      <c r="A875">
        <v>8</v>
      </c>
      <c r="B875" s="12">
        <v>1.21</v>
      </c>
      <c r="C875" s="17">
        <v>7.5</v>
      </c>
      <c r="D875" s="14">
        <f t="shared" si="95"/>
        <v>6.1983471074380168</v>
      </c>
    </row>
    <row r="876" spans="1:20" x14ac:dyDescent="0.25">
      <c r="A876">
        <v>9</v>
      </c>
      <c r="B876" s="12">
        <v>1.42</v>
      </c>
      <c r="C876" s="17">
        <v>8.9</v>
      </c>
      <c r="D876" s="14">
        <f t="shared" si="95"/>
        <v>6.2676056338028179</v>
      </c>
    </row>
    <row r="877" spans="1:20" x14ac:dyDescent="0.25">
      <c r="A877">
        <v>10</v>
      </c>
      <c r="B877" s="12">
        <v>1.5</v>
      </c>
      <c r="C877" s="17">
        <v>9.4</v>
      </c>
      <c r="D877" s="14">
        <f t="shared" si="95"/>
        <v>6.2666666666666666</v>
      </c>
    </row>
    <row r="878" spans="1:20" x14ac:dyDescent="0.25">
      <c r="A878">
        <v>11</v>
      </c>
      <c r="B878" s="12">
        <v>1.68</v>
      </c>
      <c r="C878" s="17">
        <v>10.7</v>
      </c>
      <c r="D878" s="14">
        <f t="shared" si="95"/>
        <v>6.3690476190476186</v>
      </c>
    </row>
    <row r="879" spans="1:20" x14ac:dyDescent="0.25">
      <c r="A879">
        <v>12</v>
      </c>
      <c r="B879" s="12">
        <v>1.78</v>
      </c>
      <c r="C879" s="17">
        <v>11.3</v>
      </c>
      <c r="D879" s="14">
        <f t="shared" si="95"/>
        <v>6.3483146067415737</v>
      </c>
    </row>
    <row r="880" spans="1:20" x14ac:dyDescent="0.25">
      <c r="A880">
        <v>13</v>
      </c>
      <c r="B880" s="12">
        <v>1.87</v>
      </c>
      <c r="C880" s="17">
        <v>11.8</v>
      </c>
      <c r="D880" s="14">
        <f t="shared" si="95"/>
        <v>6.310160427807487</v>
      </c>
    </row>
    <row r="881" spans="1:20" x14ac:dyDescent="0.25">
      <c r="A881">
        <v>14</v>
      </c>
      <c r="B881" s="12">
        <v>1.95</v>
      </c>
      <c r="C881" s="17">
        <v>12.6</v>
      </c>
      <c r="D881" s="14">
        <f t="shared" si="95"/>
        <v>6.4615384615384617</v>
      </c>
    </row>
    <row r="882" spans="1:20" x14ac:dyDescent="0.25">
      <c r="B882" s="12"/>
      <c r="C882" s="17"/>
      <c r="D882" s="14"/>
    </row>
    <row r="884" spans="1:20" ht="15.75" x14ac:dyDescent="0.25">
      <c r="B884" s="21" t="s">
        <v>442</v>
      </c>
      <c r="P884" s="21" t="s">
        <v>442</v>
      </c>
    </row>
    <row r="885" spans="1:20" ht="15.75" x14ac:dyDescent="0.25">
      <c r="B885" s="164" t="s">
        <v>458</v>
      </c>
      <c r="C885" s="164"/>
      <c r="D885" s="164"/>
      <c r="E885" s="164"/>
      <c r="F885" s="164"/>
      <c r="P885" s="164" t="s">
        <v>459</v>
      </c>
      <c r="Q885" s="164"/>
      <c r="R885" s="164"/>
      <c r="S885" s="164"/>
      <c r="T885" s="164"/>
    </row>
    <row r="886" spans="1:20" ht="15.75" x14ac:dyDescent="0.25">
      <c r="B886" s="21" t="s">
        <v>447</v>
      </c>
      <c r="P886" s="21" t="s">
        <v>448</v>
      </c>
    </row>
    <row r="887" spans="1:20" ht="16.5" thickBot="1" x14ac:dyDescent="0.3">
      <c r="B887" s="9" t="s">
        <v>54</v>
      </c>
      <c r="C887" s="9" t="s">
        <v>46</v>
      </c>
      <c r="D887" s="9" t="s">
        <v>87</v>
      </c>
      <c r="P887" s="9" t="s">
        <v>129</v>
      </c>
      <c r="Q887" s="9" t="s">
        <v>130</v>
      </c>
      <c r="R887" s="9" t="s">
        <v>46</v>
      </c>
      <c r="S887" s="9" t="s">
        <v>131</v>
      </c>
    </row>
    <row r="888" spans="1:20" x14ac:dyDescent="0.25">
      <c r="A888">
        <v>1</v>
      </c>
      <c r="B888" s="12">
        <v>0.33</v>
      </c>
      <c r="C888" s="17">
        <v>1.9</v>
      </c>
      <c r="D888" s="14">
        <f>C888/B888</f>
        <v>5.7575757575757569</v>
      </c>
      <c r="O888">
        <v>1</v>
      </c>
      <c r="P888" s="12">
        <v>3.1</v>
      </c>
      <c r="Q888" s="12">
        <v>1.35</v>
      </c>
      <c r="R888" s="17">
        <v>9.1999999999999993</v>
      </c>
      <c r="S888" s="14">
        <f>R888/Q888</f>
        <v>6.814814814814814</v>
      </c>
    </row>
    <row r="889" spans="1:20" x14ac:dyDescent="0.25">
      <c r="A889">
        <v>2</v>
      </c>
      <c r="B889" s="12">
        <v>0.46</v>
      </c>
      <c r="C889" s="17">
        <v>3</v>
      </c>
      <c r="D889" s="14">
        <f t="shared" ref="D889:D899" si="97">C889/B889</f>
        <v>6.5217391304347823</v>
      </c>
      <c r="O889">
        <v>2</v>
      </c>
      <c r="P889" s="12">
        <v>3.3</v>
      </c>
      <c r="Q889" s="12">
        <v>1.48</v>
      </c>
      <c r="R889" s="17">
        <v>10.3</v>
      </c>
      <c r="S889" s="14">
        <f t="shared" ref="S889:S891" si="98">R889/Q889</f>
        <v>6.9594594594594597</v>
      </c>
    </row>
    <row r="890" spans="1:20" x14ac:dyDescent="0.25">
      <c r="A890">
        <v>3</v>
      </c>
      <c r="B890" s="12">
        <v>0.69</v>
      </c>
      <c r="C890" s="17">
        <v>4.5</v>
      </c>
      <c r="D890" s="14">
        <f t="shared" si="97"/>
        <v>6.5217391304347831</v>
      </c>
      <c r="O890">
        <v>3</v>
      </c>
      <c r="P890" s="12">
        <v>3.5</v>
      </c>
      <c r="Q890" s="12">
        <v>1.63</v>
      </c>
      <c r="R890" s="17">
        <v>11.3</v>
      </c>
      <c r="S890" s="14">
        <f t="shared" si="98"/>
        <v>6.9325153374233137</v>
      </c>
    </row>
    <row r="891" spans="1:20" x14ac:dyDescent="0.25">
      <c r="A891">
        <v>4</v>
      </c>
      <c r="B891" s="12">
        <v>0.8</v>
      </c>
      <c r="C891" s="17">
        <v>5.3</v>
      </c>
      <c r="D891" s="14">
        <f t="shared" si="97"/>
        <v>6.6249999999999991</v>
      </c>
      <c r="O891">
        <v>4</v>
      </c>
      <c r="P891" s="12">
        <v>3.7</v>
      </c>
      <c r="Q891" s="12">
        <v>1.78</v>
      </c>
      <c r="R891" s="17">
        <v>12.5</v>
      </c>
      <c r="S891" s="14">
        <f t="shared" si="98"/>
        <v>7.0224719101123592</v>
      </c>
    </row>
    <row r="892" spans="1:20" x14ac:dyDescent="0.25">
      <c r="A892">
        <v>5</v>
      </c>
      <c r="B892" s="12">
        <v>0.9</v>
      </c>
      <c r="C892" s="17">
        <v>6</v>
      </c>
      <c r="D892" s="14">
        <f t="shared" si="97"/>
        <v>6.6666666666666661</v>
      </c>
    </row>
    <row r="893" spans="1:20" x14ac:dyDescent="0.25">
      <c r="A893">
        <v>6</v>
      </c>
      <c r="B893" s="12">
        <v>1.1000000000000001</v>
      </c>
      <c r="C893" s="17">
        <v>7.4</v>
      </c>
      <c r="D893" s="14">
        <f t="shared" si="97"/>
        <v>6.7272727272727266</v>
      </c>
    </row>
    <row r="894" spans="1:20" x14ac:dyDescent="0.25">
      <c r="A894">
        <v>7</v>
      </c>
      <c r="B894" s="12">
        <v>1.24</v>
      </c>
      <c r="C894" s="17">
        <v>8.5</v>
      </c>
      <c r="D894" s="14">
        <f t="shared" si="97"/>
        <v>6.854838709677419</v>
      </c>
    </row>
    <row r="895" spans="1:20" x14ac:dyDescent="0.25">
      <c r="A895">
        <v>8</v>
      </c>
      <c r="B895" s="12">
        <v>1.31</v>
      </c>
      <c r="C895" s="17">
        <v>9</v>
      </c>
      <c r="D895" s="14">
        <f t="shared" si="97"/>
        <v>6.8702290076335872</v>
      </c>
    </row>
    <row r="896" spans="1:20" x14ac:dyDescent="0.25">
      <c r="A896">
        <v>9</v>
      </c>
      <c r="B896" s="12">
        <v>1.41</v>
      </c>
      <c r="C896" s="17">
        <v>9.6999999999999993</v>
      </c>
      <c r="D896" s="14">
        <f t="shared" si="97"/>
        <v>6.8794326241134751</v>
      </c>
    </row>
    <row r="897" spans="1:20" x14ac:dyDescent="0.25">
      <c r="A897">
        <v>10</v>
      </c>
      <c r="B897" s="12">
        <v>1.57</v>
      </c>
      <c r="C897" s="17">
        <v>10.9</v>
      </c>
      <c r="D897" s="14">
        <f t="shared" si="97"/>
        <v>6.9426751592356686</v>
      </c>
    </row>
    <row r="898" spans="1:20" x14ac:dyDescent="0.25">
      <c r="A898">
        <v>11</v>
      </c>
      <c r="B898" s="12">
        <v>1.66</v>
      </c>
      <c r="C898" s="17">
        <v>11.5</v>
      </c>
      <c r="D898" s="14">
        <f t="shared" si="97"/>
        <v>6.927710843373494</v>
      </c>
    </row>
    <row r="899" spans="1:20" x14ac:dyDescent="0.25">
      <c r="A899">
        <v>12</v>
      </c>
      <c r="B899" s="12">
        <v>1.78</v>
      </c>
      <c r="C899" s="17">
        <v>12.5</v>
      </c>
      <c r="D899" s="14">
        <f t="shared" si="97"/>
        <v>7.0224719101123592</v>
      </c>
    </row>
    <row r="902" spans="1:20" ht="15.75" x14ac:dyDescent="0.25">
      <c r="B902" s="21" t="s">
        <v>442</v>
      </c>
      <c r="P902" s="21" t="s">
        <v>442</v>
      </c>
    </row>
    <row r="903" spans="1:20" ht="15.75" x14ac:dyDescent="0.25">
      <c r="B903" s="164" t="s">
        <v>460</v>
      </c>
      <c r="C903" s="164"/>
      <c r="D903" s="164"/>
      <c r="E903" s="164"/>
      <c r="F903" s="164"/>
      <c r="P903" s="164" t="s">
        <v>461</v>
      </c>
      <c r="Q903" s="164"/>
      <c r="R903" s="164"/>
      <c r="S903" s="164"/>
      <c r="T903" s="164"/>
    </row>
    <row r="904" spans="1:20" ht="15.75" x14ac:dyDescent="0.25">
      <c r="B904" s="21" t="s">
        <v>444</v>
      </c>
      <c r="P904" s="21" t="s">
        <v>446</v>
      </c>
    </row>
    <row r="905" spans="1:20" ht="16.5" thickBot="1" x14ac:dyDescent="0.3">
      <c r="B905" s="9" t="s">
        <v>54</v>
      </c>
      <c r="C905" s="9" t="s">
        <v>46</v>
      </c>
      <c r="D905" s="9" t="s">
        <v>87</v>
      </c>
      <c r="P905" s="9" t="s">
        <v>129</v>
      </c>
      <c r="Q905" s="9" t="s">
        <v>130</v>
      </c>
      <c r="R905" s="9" t="s">
        <v>46</v>
      </c>
      <c r="S905" s="9" t="s">
        <v>131</v>
      </c>
    </row>
    <row r="906" spans="1:20" x14ac:dyDescent="0.25">
      <c r="A906">
        <v>1</v>
      </c>
      <c r="B906" s="12">
        <v>0.24</v>
      </c>
      <c r="C906" s="17">
        <v>2.2000000000000002</v>
      </c>
      <c r="D906" s="14">
        <f>C906/B906</f>
        <v>9.1666666666666679</v>
      </c>
      <c r="O906">
        <v>1</v>
      </c>
      <c r="P906" s="12">
        <v>3.1</v>
      </c>
      <c r="Q906" s="12">
        <v>0.7</v>
      </c>
      <c r="R906" s="17">
        <v>7.1</v>
      </c>
      <c r="S906" s="14">
        <f>R906/Q906</f>
        <v>10.142857142857142</v>
      </c>
    </row>
    <row r="907" spans="1:20" x14ac:dyDescent="0.25">
      <c r="A907">
        <v>2</v>
      </c>
      <c r="B907" s="12">
        <v>0.3</v>
      </c>
      <c r="C907" s="17">
        <v>2.8</v>
      </c>
      <c r="D907" s="14">
        <f t="shared" ref="D907:D914" si="99">C907/B907</f>
        <v>9.3333333333333339</v>
      </c>
      <c r="O907">
        <v>2</v>
      </c>
      <c r="P907" s="12">
        <v>3.3</v>
      </c>
      <c r="Q907" s="12">
        <v>0.77</v>
      </c>
      <c r="R907" s="17">
        <v>7.9</v>
      </c>
      <c r="S907" s="14">
        <f t="shared" ref="S907:S909" si="100">R907/Q907</f>
        <v>10.25974025974026</v>
      </c>
    </row>
    <row r="908" spans="1:20" x14ac:dyDescent="0.25">
      <c r="A908">
        <v>3</v>
      </c>
      <c r="B908" s="12">
        <v>0.41</v>
      </c>
      <c r="C908" s="17">
        <v>4.0999999999999996</v>
      </c>
      <c r="D908" s="14">
        <f t="shared" si="99"/>
        <v>10</v>
      </c>
      <c r="O908">
        <v>3</v>
      </c>
      <c r="P908" s="12">
        <v>3.5</v>
      </c>
      <c r="Q908" s="12">
        <v>0.84</v>
      </c>
      <c r="R908" s="17">
        <v>8.6999999999999993</v>
      </c>
      <c r="S908" s="14">
        <f t="shared" si="100"/>
        <v>10.357142857142856</v>
      </c>
    </row>
    <row r="909" spans="1:20" x14ac:dyDescent="0.25">
      <c r="A909">
        <v>4</v>
      </c>
      <c r="B909" s="12">
        <v>0.45</v>
      </c>
      <c r="C909" s="17">
        <v>4.5</v>
      </c>
      <c r="D909" s="14">
        <f t="shared" si="99"/>
        <v>10</v>
      </c>
      <c r="O909">
        <v>4</v>
      </c>
      <c r="P909" s="12">
        <v>3.7</v>
      </c>
      <c r="Q909" s="12">
        <v>0.9</v>
      </c>
      <c r="R909" s="17">
        <v>9.4</v>
      </c>
      <c r="S909" s="14">
        <f t="shared" si="100"/>
        <v>10.444444444444445</v>
      </c>
    </row>
    <row r="910" spans="1:20" x14ac:dyDescent="0.25">
      <c r="A910">
        <v>5</v>
      </c>
      <c r="B910" s="12">
        <v>0.55000000000000004</v>
      </c>
      <c r="C910" s="17">
        <v>5.6</v>
      </c>
      <c r="D910" s="14">
        <f t="shared" si="99"/>
        <v>10.18181818181818</v>
      </c>
    </row>
    <row r="911" spans="1:20" x14ac:dyDescent="0.25">
      <c r="A911">
        <v>6</v>
      </c>
      <c r="B911" s="12">
        <v>0.68</v>
      </c>
      <c r="C911" s="17">
        <v>6.9</v>
      </c>
      <c r="D911" s="14">
        <f t="shared" si="99"/>
        <v>10.147058823529411</v>
      </c>
    </row>
    <row r="912" spans="1:20" x14ac:dyDescent="0.25">
      <c r="A912">
        <v>7</v>
      </c>
      <c r="B912" s="12">
        <v>0.76</v>
      </c>
      <c r="C912" s="17">
        <v>7.8</v>
      </c>
      <c r="D912" s="14">
        <f t="shared" si="99"/>
        <v>10.263157894736842</v>
      </c>
    </row>
    <row r="913" spans="1:20" x14ac:dyDescent="0.25">
      <c r="A913">
        <v>8</v>
      </c>
      <c r="B913" s="12">
        <v>0.83</v>
      </c>
      <c r="C913" s="17">
        <v>8.6</v>
      </c>
      <c r="D913" s="14">
        <f t="shared" si="99"/>
        <v>10.361445783132531</v>
      </c>
    </row>
    <row r="914" spans="1:20" x14ac:dyDescent="0.25">
      <c r="A914">
        <v>9</v>
      </c>
      <c r="B914" s="12">
        <v>0.9</v>
      </c>
      <c r="C914" s="17">
        <v>9.4</v>
      </c>
      <c r="D914" s="14">
        <f t="shared" si="99"/>
        <v>10.444444444444445</v>
      </c>
    </row>
    <row r="915" spans="1:20" x14ac:dyDescent="0.25">
      <c r="B915" s="12"/>
      <c r="C915" s="17"/>
      <c r="D915" s="14"/>
    </row>
    <row r="916" spans="1:20" x14ac:dyDescent="0.25">
      <c r="B916" s="12"/>
      <c r="C916" s="17"/>
      <c r="D916" s="14"/>
    </row>
    <row r="917" spans="1:20" x14ac:dyDescent="0.25">
      <c r="B917" s="12"/>
      <c r="C917" s="17"/>
      <c r="D917" s="14"/>
    </row>
    <row r="920" spans="1:20" ht="15.75" x14ac:dyDescent="0.25">
      <c r="B920" s="21" t="s">
        <v>469</v>
      </c>
      <c r="P920" s="21" t="s">
        <v>469</v>
      </c>
    </row>
    <row r="921" spans="1:20" ht="15.75" x14ac:dyDescent="0.25">
      <c r="B921" s="164" t="s">
        <v>470</v>
      </c>
      <c r="C921" s="164"/>
      <c r="D921" s="164"/>
      <c r="E921" s="164"/>
      <c r="F921" s="164"/>
      <c r="P921" s="164" t="s">
        <v>471</v>
      </c>
      <c r="Q921" s="164"/>
      <c r="R921" s="164"/>
      <c r="S921" s="164"/>
      <c r="T921" s="164"/>
    </row>
    <row r="922" spans="1:20" ht="15.75" x14ac:dyDescent="0.25">
      <c r="B922" s="21" t="s">
        <v>444</v>
      </c>
      <c r="P922" s="21" t="s">
        <v>446</v>
      </c>
    </row>
    <row r="923" spans="1:20" ht="16.5" thickBot="1" x14ac:dyDescent="0.3">
      <c r="B923" s="9" t="s">
        <v>54</v>
      </c>
      <c r="C923" s="9" t="s">
        <v>46</v>
      </c>
      <c r="D923" s="9" t="s">
        <v>87</v>
      </c>
      <c r="P923" s="9" t="s">
        <v>129</v>
      </c>
      <c r="Q923" s="9" t="s">
        <v>130</v>
      </c>
      <c r="R923" s="9" t="s">
        <v>46</v>
      </c>
      <c r="S923" s="9" t="s">
        <v>131</v>
      </c>
    </row>
    <row r="924" spans="1:20" x14ac:dyDescent="0.25">
      <c r="A924">
        <v>1</v>
      </c>
      <c r="B924" s="12">
        <v>0.25</v>
      </c>
      <c r="C924" s="17">
        <v>1.8</v>
      </c>
      <c r="D924" s="14">
        <f>C924/B924</f>
        <v>7.2</v>
      </c>
      <c r="O924">
        <v>1</v>
      </c>
      <c r="P924" s="12">
        <v>3.1</v>
      </c>
      <c r="Q924" s="12">
        <v>1.1200000000000001</v>
      </c>
      <c r="R924" s="17">
        <v>9.6999999999999993</v>
      </c>
      <c r="S924" s="14">
        <f>R924/Q924</f>
        <v>8.6607142857142847</v>
      </c>
    </row>
    <row r="925" spans="1:20" x14ac:dyDescent="0.25">
      <c r="A925">
        <v>2</v>
      </c>
      <c r="B925" s="12">
        <v>0.35</v>
      </c>
      <c r="C925" s="17">
        <v>2.6</v>
      </c>
      <c r="D925" s="14">
        <f t="shared" ref="D925:D934" si="101">C925/B925</f>
        <v>7.4285714285714297</v>
      </c>
      <c r="O925">
        <v>2</v>
      </c>
      <c r="P925" s="12">
        <v>3.3</v>
      </c>
      <c r="Q925" s="12">
        <v>1.2</v>
      </c>
      <c r="R925" s="17">
        <v>10.6</v>
      </c>
      <c r="S925" s="14">
        <f t="shared" ref="S925:S927" si="102">R925/Q925</f>
        <v>8.8333333333333339</v>
      </c>
    </row>
    <row r="926" spans="1:20" x14ac:dyDescent="0.25">
      <c r="A926">
        <v>3</v>
      </c>
      <c r="B926" s="12">
        <v>0.44</v>
      </c>
      <c r="C926" s="17">
        <v>3.6</v>
      </c>
      <c r="D926" s="14">
        <f t="shared" si="101"/>
        <v>8.1818181818181817</v>
      </c>
      <c r="O926">
        <v>3</v>
      </c>
      <c r="P926" s="12">
        <v>3.5</v>
      </c>
      <c r="Q926" s="12">
        <v>1.27</v>
      </c>
      <c r="R926" s="17">
        <v>11.2</v>
      </c>
      <c r="S926" s="14">
        <f t="shared" si="102"/>
        <v>8.8188976377952741</v>
      </c>
    </row>
    <row r="927" spans="1:20" x14ac:dyDescent="0.25">
      <c r="A927">
        <v>4</v>
      </c>
      <c r="B927" s="12">
        <v>0.62</v>
      </c>
      <c r="C927" s="17">
        <v>5.2</v>
      </c>
      <c r="D927" s="14">
        <f t="shared" si="101"/>
        <v>8.387096774193548</v>
      </c>
      <c r="O927">
        <v>4</v>
      </c>
      <c r="P927" s="12">
        <v>3.7</v>
      </c>
      <c r="Q927" s="12">
        <v>1.35</v>
      </c>
      <c r="R927" s="17">
        <v>11.8</v>
      </c>
      <c r="S927" s="14">
        <f t="shared" si="102"/>
        <v>8.7407407407407405</v>
      </c>
    </row>
    <row r="928" spans="1:20" x14ac:dyDescent="0.25">
      <c r="A928">
        <v>5</v>
      </c>
      <c r="B928" s="12">
        <v>0.77</v>
      </c>
      <c r="C928" s="17">
        <v>6.5</v>
      </c>
      <c r="D928" s="14">
        <f t="shared" si="101"/>
        <v>8.4415584415584419</v>
      </c>
    </row>
    <row r="929" spans="1:20" x14ac:dyDescent="0.25">
      <c r="A929">
        <v>6</v>
      </c>
      <c r="B929" s="12">
        <v>0.9</v>
      </c>
      <c r="C929" s="17">
        <v>7.8</v>
      </c>
      <c r="D929" s="14">
        <f t="shared" si="101"/>
        <v>8.6666666666666661</v>
      </c>
    </row>
    <row r="930" spans="1:20" x14ac:dyDescent="0.25">
      <c r="A930">
        <v>7</v>
      </c>
      <c r="B930" s="12">
        <v>0.96</v>
      </c>
      <c r="C930" s="17">
        <v>8.1999999999999993</v>
      </c>
      <c r="D930" s="14">
        <f t="shared" si="101"/>
        <v>8.5416666666666661</v>
      </c>
    </row>
    <row r="931" spans="1:20" x14ac:dyDescent="0.25">
      <c r="A931">
        <v>8</v>
      </c>
      <c r="B931" s="12">
        <v>1.02</v>
      </c>
      <c r="C931" s="17">
        <v>8.9</v>
      </c>
      <c r="D931" s="14">
        <f t="shared" si="101"/>
        <v>8.7254901960784323</v>
      </c>
    </row>
    <row r="932" spans="1:20" x14ac:dyDescent="0.25">
      <c r="A932">
        <v>9</v>
      </c>
      <c r="B932" s="12">
        <v>1.1299999999999999</v>
      </c>
      <c r="C932" s="17">
        <v>10</v>
      </c>
      <c r="D932" s="14">
        <f t="shared" si="101"/>
        <v>8.8495575221238951</v>
      </c>
    </row>
    <row r="933" spans="1:20" x14ac:dyDescent="0.25">
      <c r="A933">
        <v>10</v>
      </c>
      <c r="B933" s="12">
        <v>1.19</v>
      </c>
      <c r="C933" s="17">
        <v>10.4</v>
      </c>
      <c r="D933" s="14">
        <f t="shared" si="101"/>
        <v>8.7394957983193287</v>
      </c>
    </row>
    <row r="934" spans="1:20" x14ac:dyDescent="0.25">
      <c r="A934">
        <v>11</v>
      </c>
      <c r="B934" s="12">
        <v>1.35</v>
      </c>
      <c r="C934" s="17">
        <v>11.8</v>
      </c>
      <c r="D934" s="14">
        <f t="shared" si="101"/>
        <v>8.7407407407407405</v>
      </c>
    </row>
    <row r="935" spans="1:20" x14ac:dyDescent="0.25">
      <c r="B935" s="12"/>
      <c r="C935" s="17"/>
      <c r="D935" s="14"/>
    </row>
    <row r="936" spans="1:20" x14ac:dyDescent="0.25">
      <c r="B936" s="12"/>
      <c r="C936" s="17"/>
      <c r="D936" s="14"/>
    </row>
    <row r="937" spans="1:20" x14ac:dyDescent="0.25">
      <c r="B937" s="12"/>
      <c r="C937" s="17"/>
      <c r="D937" s="14"/>
    </row>
    <row r="938" spans="1:20" ht="15" customHeight="1" x14ac:dyDescent="0.25">
      <c r="B938" s="12"/>
      <c r="C938" s="17"/>
      <c r="D938" s="14"/>
    </row>
    <row r="940" spans="1:20" ht="15.75" x14ac:dyDescent="0.25">
      <c r="B940" s="21" t="s">
        <v>469</v>
      </c>
      <c r="P940" s="21" t="s">
        <v>469</v>
      </c>
    </row>
    <row r="941" spans="1:20" ht="15.75" x14ac:dyDescent="0.25">
      <c r="B941" s="164" t="s">
        <v>470</v>
      </c>
      <c r="C941" s="164"/>
      <c r="D941" s="164"/>
      <c r="E941" s="164"/>
      <c r="F941" s="164"/>
      <c r="P941" s="164" t="s">
        <v>471</v>
      </c>
      <c r="Q941" s="164"/>
      <c r="R941" s="164"/>
      <c r="S941" s="164"/>
      <c r="T941" s="164"/>
    </row>
    <row r="942" spans="1:20" ht="15.75" x14ac:dyDescent="0.25">
      <c r="B942" s="21" t="s">
        <v>447</v>
      </c>
      <c r="P942" s="21" t="s">
        <v>448</v>
      </c>
    </row>
    <row r="943" spans="1:20" ht="16.5" thickBot="1" x14ac:dyDescent="0.3">
      <c r="B943" s="9" t="s">
        <v>54</v>
      </c>
      <c r="C943" s="9" t="s">
        <v>46</v>
      </c>
      <c r="D943" s="9" t="s">
        <v>87</v>
      </c>
      <c r="P943" s="9" t="s">
        <v>129</v>
      </c>
      <c r="Q943" s="9" t="s">
        <v>130</v>
      </c>
      <c r="R943" s="9" t="s">
        <v>46</v>
      </c>
      <c r="S943" s="9" t="s">
        <v>131</v>
      </c>
    </row>
    <row r="944" spans="1:20" x14ac:dyDescent="0.25">
      <c r="A944">
        <v>1</v>
      </c>
      <c r="B944" s="12">
        <v>0.23</v>
      </c>
      <c r="C944" s="17">
        <v>1.9</v>
      </c>
      <c r="D944" s="14">
        <f>C944/B944</f>
        <v>8.2608695652173907</v>
      </c>
      <c r="O944">
        <v>1</v>
      </c>
      <c r="P944" s="12">
        <v>3.1</v>
      </c>
      <c r="Q944" s="12">
        <v>0.91</v>
      </c>
      <c r="R944" s="17">
        <v>8.6999999999999993</v>
      </c>
      <c r="S944" s="14">
        <f>R944/Q944</f>
        <v>9.5604395604395584</v>
      </c>
    </row>
    <row r="945" spans="1:19" x14ac:dyDescent="0.25">
      <c r="A945">
        <v>2</v>
      </c>
      <c r="B945" s="12">
        <v>0.32</v>
      </c>
      <c r="C945" s="17">
        <v>2.8</v>
      </c>
      <c r="D945" s="14">
        <f t="shared" ref="D945:D953" si="103">C945/B945</f>
        <v>8.75</v>
      </c>
      <c r="O945">
        <v>2</v>
      </c>
      <c r="P945" s="12">
        <v>3.3</v>
      </c>
      <c r="Q945" s="12">
        <v>0.99</v>
      </c>
      <c r="R945" s="17">
        <v>9.5</v>
      </c>
      <c r="S945" s="14">
        <f t="shared" ref="S945:S947" si="104">R945/Q945</f>
        <v>9.5959595959595969</v>
      </c>
    </row>
    <row r="946" spans="1:19" x14ac:dyDescent="0.25">
      <c r="A946">
        <v>3</v>
      </c>
      <c r="B946" s="12">
        <v>0.48</v>
      </c>
      <c r="C946" s="17">
        <v>4.3</v>
      </c>
      <c r="D946" s="14">
        <f t="shared" si="103"/>
        <v>8.9583333333333339</v>
      </c>
      <c r="O946">
        <v>3</v>
      </c>
      <c r="P946" s="12">
        <v>3.5</v>
      </c>
      <c r="Q946" s="12">
        <v>1.06</v>
      </c>
      <c r="R946" s="17">
        <v>10.3</v>
      </c>
      <c r="S946" s="14">
        <f t="shared" si="104"/>
        <v>9.7169811320754711</v>
      </c>
    </row>
    <row r="947" spans="1:19" x14ac:dyDescent="0.25">
      <c r="A947">
        <v>4</v>
      </c>
      <c r="B947" s="12">
        <v>0.55000000000000004</v>
      </c>
      <c r="C947" s="17">
        <v>5.0999999999999996</v>
      </c>
      <c r="D947" s="14">
        <f t="shared" si="103"/>
        <v>9.2727272727272716</v>
      </c>
      <c r="O947">
        <v>4</v>
      </c>
      <c r="P947" s="12">
        <v>3.7</v>
      </c>
      <c r="Q947" s="12">
        <v>1.1299999999999999</v>
      </c>
      <c r="R947" s="17">
        <v>11.1</v>
      </c>
      <c r="S947" s="14">
        <f t="shared" si="104"/>
        <v>9.8230088495575227</v>
      </c>
    </row>
    <row r="948" spans="1:19" x14ac:dyDescent="0.25">
      <c r="A948">
        <v>5</v>
      </c>
      <c r="B948" s="12">
        <v>0.68</v>
      </c>
      <c r="C948" s="17">
        <v>6.3</v>
      </c>
      <c r="D948" s="14">
        <f t="shared" si="103"/>
        <v>9.2647058823529402</v>
      </c>
    </row>
    <row r="949" spans="1:19" x14ac:dyDescent="0.25">
      <c r="A949">
        <v>6</v>
      </c>
      <c r="B949" s="12">
        <v>0.78</v>
      </c>
      <c r="C949" s="17">
        <v>7.5</v>
      </c>
      <c r="D949" s="14">
        <f t="shared" si="103"/>
        <v>9.615384615384615</v>
      </c>
    </row>
    <row r="950" spans="1:19" x14ac:dyDescent="0.25">
      <c r="A950">
        <v>7</v>
      </c>
      <c r="B950" s="12">
        <v>0.89</v>
      </c>
      <c r="C950" s="17">
        <v>8.5</v>
      </c>
      <c r="D950" s="14">
        <f t="shared" si="103"/>
        <v>9.5505617977528097</v>
      </c>
    </row>
    <row r="951" spans="1:19" x14ac:dyDescent="0.25">
      <c r="A951">
        <v>8</v>
      </c>
      <c r="B951" s="12">
        <v>0.97</v>
      </c>
      <c r="C951" s="17">
        <v>9.3000000000000007</v>
      </c>
      <c r="D951" s="14">
        <f t="shared" si="103"/>
        <v>9.5876288659793829</v>
      </c>
    </row>
    <row r="952" spans="1:19" x14ac:dyDescent="0.25">
      <c r="A952">
        <v>9</v>
      </c>
      <c r="B952" s="12">
        <v>1.05</v>
      </c>
      <c r="C952" s="17">
        <v>10.1</v>
      </c>
      <c r="D952" s="14">
        <f t="shared" si="103"/>
        <v>9.6190476190476186</v>
      </c>
    </row>
    <row r="953" spans="1:19" x14ac:dyDescent="0.25">
      <c r="A953">
        <v>10</v>
      </c>
      <c r="B953" s="12">
        <v>1.1299999999999999</v>
      </c>
      <c r="C953" s="17">
        <v>11.1</v>
      </c>
      <c r="D953" s="14">
        <f t="shared" si="103"/>
        <v>9.8230088495575227</v>
      </c>
    </row>
    <row r="954" spans="1:19" x14ac:dyDescent="0.25">
      <c r="B954" s="12"/>
      <c r="C954" s="17"/>
      <c r="D954" s="14"/>
    </row>
    <row r="955" spans="1:19" x14ac:dyDescent="0.25">
      <c r="B955" s="12"/>
      <c r="C955" s="17"/>
      <c r="D955" s="14"/>
    </row>
    <row r="958" spans="1:19" ht="15.75" x14ac:dyDescent="0.25">
      <c r="B958" s="21" t="s">
        <v>469</v>
      </c>
    </row>
    <row r="959" spans="1:19" ht="15.75" x14ac:dyDescent="0.25">
      <c r="B959" s="164" t="s">
        <v>470</v>
      </c>
      <c r="C959" s="164"/>
      <c r="D959" s="164"/>
      <c r="E959" s="164"/>
      <c r="F959" s="164"/>
    </row>
    <row r="960" spans="1:19" ht="15.75" x14ac:dyDescent="0.25">
      <c r="B960" s="21" t="s">
        <v>447</v>
      </c>
    </row>
    <row r="961" spans="1:21" ht="16.5" thickBot="1" x14ac:dyDescent="0.3">
      <c r="B961" s="9" t="s">
        <v>54</v>
      </c>
      <c r="C961" s="9" t="s">
        <v>46</v>
      </c>
      <c r="D961" s="9" t="s">
        <v>87</v>
      </c>
    </row>
    <row r="962" spans="1:21" x14ac:dyDescent="0.25">
      <c r="A962">
        <v>1</v>
      </c>
      <c r="B962" s="12">
        <v>0.23</v>
      </c>
      <c r="C962" s="17">
        <v>2</v>
      </c>
      <c r="D962" s="14">
        <f>C962/B962</f>
        <v>8.695652173913043</v>
      </c>
    </row>
    <row r="963" spans="1:21" x14ac:dyDescent="0.25">
      <c r="A963">
        <v>2</v>
      </c>
      <c r="B963" s="12">
        <v>0.32</v>
      </c>
      <c r="C963" s="17">
        <v>2.8</v>
      </c>
      <c r="D963" s="14">
        <f t="shared" ref="D963:D971" si="105">C963/B963</f>
        <v>8.75</v>
      </c>
    </row>
    <row r="964" spans="1:21" x14ac:dyDescent="0.25">
      <c r="A964">
        <v>3</v>
      </c>
      <c r="B964" s="12">
        <v>0.48</v>
      </c>
      <c r="C964" s="17">
        <v>4.3</v>
      </c>
      <c r="D964" s="14">
        <f t="shared" si="105"/>
        <v>8.9583333333333339</v>
      </c>
    </row>
    <row r="965" spans="1:21" x14ac:dyDescent="0.25">
      <c r="A965">
        <v>4</v>
      </c>
      <c r="B965" s="12">
        <v>0.55000000000000004</v>
      </c>
      <c r="C965" s="17">
        <v>5</v>
      </c>
      <c r="D965" s="14">
        <f t="shared" si="105"/>
        <v>9.0909090909090899</v>
      </c>
    </row>
    <row r="966" spans="1:21" x14ac:dyDescent="0.25">
      <c r="A966">
        <v>5</v>
      </c>
      <c r="B966" s="12">
        <v>0.67</v>
      </c>
      <c r="C966" s="17">
        <v>6.2</v>
      </c>
      <c r="D966" s="14">
        <f t="shared" si="105"/>
        <v>9.2537313432835813</v>
      </c>
    </row>
    <row r="967" spans="1:21" x14ac:dyDescent="0.25">
      <c r="A967">
        <v>6</v>
      </c>
      <c r="B967" s="12">
        <v>0.77</v>
      </c>
      <c r="C967" s="17">
        <v>7.3</v>
      </c>
      <c r="D967" s="14">
        <f t="shared" si="105"/>
        <v>9.4805194805194795</v>
      </c>
    </row>
    <row r="968" spans="1:21" x14ac:dyDescent="0.25">
      <c r="A968">
        <v>7</v>
      </c>
      <c r="B968" s="12">
        <v>0.87</v>
      </c>
      <c r="C968" s="17">
        <v>8.1999999999999993</v>
      </c>
      <c r="D968" s="14">
        <f t="shared" si="105"/>
        <v>9.4252873563218387</v>
      </c>
    </row>
    <row r="969" spans="1:21" x14ac:dyDescent="0.25">
      <c r="A969">
        <v>8</v>
      </c>
      <c r="B969" s="12">
        <v>1</v>
      </c>
      <c r="C969" s="17">
        <v>9.6</v>
      </c>
      <c r="D969" s="14">
        <f t="shared" si="105"/>
        <v>9.6</v>
      </c>
    </row>
    <row r="970" spans="1:21" x14ac:dyDescent="0.25">
      <c r="A970">
        <v>9</v>
      </c>
      <c r="B970" s="12">
        <v>1.05</v>
      </c>
      <c r="C970" s="17">
        <v>10</v>
      </c>
      <c r="D970" s="14">
        <f t="shared" si="105"/>
        <v>9.5238095238095237</v>
      </c>
    </row>
    <row r="971" spans="1:21" x14ac:dyDescent="0.25">
      <c r="A971">
        <v>10</v>
      </c>
      <c r="B971" s="12">
        <v>1.1299999999999999</v>
      </c>
      <c r="C971" s="17">
        <v>10.9</v>
      </c>
      <c r="D971" s="14">
        <f t="shared" si="105"/>
        <v>9.6460176991150455</v>
      </c>
    </row>
    <row r="973" spans="1:21" x14ac:dyDescent="0.25">
      <c r="U973" s="108"/>
    </row>
    <row r="976" spans="1:21" x14ac:dyDescent="0.25">
      <c r="B976" s="177" t="s">
        <v>472</v>
      </c>
      <c r="C976" s="165"/>
      <c r="D976" s="165"/>
      <c r="E976" s="165"/>
    </row>
    <row r="977" spans="1:20" x14ac:dyDescent="0.25">
      <c r="B977" s="165"/>
      <c r="C977" s="165"/>
      <c r="D977" s="165"/>
      <c r="E977" s="165"/>
    </row>
    <row r="978" spans="1:20" x14ac:dyDescent="0.25">
      <c r="B978" s="165"/>
      <c r="C978" s="165"/>
      <c r="D978" s="165"/>
      <c r="E978" s="165"/>
    </row>
    <row r="979" spans="1:20" x14ac:dyDescent="0.25">
      <c r="B979" s="165"/>
      <c r="C979" s="165"/>
      <c r="D979" s="165"/>
      <c r="E979" s="165"/>
    </row>
    <row r="987" spans="1:20" ht="15.75" x14ac:dyDescent="0.25">
      <c r="B987" s="21" t="s">
        <v>574</v>
      </c>
      <c r="P987" s="21" t="s">
        <v>574</v>
      </c>
    </row>
    <row r="988" spans="1:20" ht="15.75" x14ac:dyDescent="0.25">
      <c r="B988" s="164" t="s">
        <v>575</v>
      </c>
      <c r="C988" s="164"/>
      <c r="D988" s="164"/>
      <c r="E988" s="164"/>
      <c r="F988" s="164"/>
      <c r="P988" s="164" t="s">
        <v>576</v>
      </c>
      <c r="Q988" s="164"/>
      <c r="R988" s="164"/>
      <c r="S988" s="164"/>
      <c r="T988" s="164"/>
    </row>
    <row r="989" spans="1:20" ht="15.75" x14ac:dyDescent="0.25">
      <c r="B989" s="21" t="s">
        <v>444</v>
      </c>
      <c r="P989" s="21" t="s">
        <v>446</v>
      </c>
    </row>
    <row r="990" spans="1:20" ht="16.5" thickBot="1" x14ac:dyDescent="0.3">
      <c r="B990" s="9" t="s">
        <v>54</v>
      </c>
      <c r="C990" s="9" t="s">
        <v>46</v>
      </c>
      <c r="D990" s="9" t="s">
        <v>87</v>
      </c>
      <c r="P990" s="9" t="s">
        <v>129</v>
      </c>
      <c r="Q990" s="9" t="s">
        <v>130</v>
      </c>
      <c r="R990" s="9" t="s">
        <v>46</v>
      </c>
      <c r="S990" s="9" t="s">
        <v>131</v>
      </c>
    </row>
    <row r="991" spans="1:20" x14ac:dyDescent="0.25">
      <c r="A991">
        <v>1</v>
      </c>
      <c r="B991" s="12">
        <v>0.24</v>
      </c>
      <c r="C991" s="17">
        <v>1.4</v>
      </c>
      <c r="D991" s="14">
        <f>C991/B991</f>
        <v>5.833333333333333</v>
      </c>
      <c r="O991">
        <v>1</v>
      </c>
      <c r="P991" s="12">
        <v>3.1</v>
      </c>
      <c r="Q991" s="12">
        <v>1.08</v>
      </c>
      <c r="R991" s="17">
        <v>9</v>
      </c>
      <c r="S991" s="14">
        <f>R991/Q991</f>
        <v>8.3333333333333321</v>
      </c>
    </row>
    <row r="992" spans="1:20" x14ac:dyDescent="0.25">
      <c r="A992">
        <v>2</v>
      </c>
      <c r="B992" s="12">
        <v>0.35</v>
      </c>
      <c r="C992" s="17">
        <v>2.2000000000000002</v>
      </c>
      <c r="D992" s="14">
        <f t="shared" ref="D992:D998" si="106">C992/B992</f>
        <v>6.2857142857142865</v>
      </c>
      <c r="O992">
        <v>2</v>
      </c>
      <c r="P992" s="12">
        <v>3.3</v>
      </c>
      <c r="Q992" s="12">
        <v>1.17</v>
      </c>
      <c r="R992" s="17">
        <v>9.6999999999999993</v>
      </c>
      <c r="S992" s="14">
        <f t="shared" ref="S992:S994" si="107">R992/Q992</f>
        <v>8.2905982905982913</v>
      </c>
    </row>
    <row r="993" spans="1:20" x14ac:dyDescent="0.25">
      <c r="A993">
        <v>3</v>
      </c>
      <c r="B993" s="12">
        <v>0.53</v>
      </c>
      <c r="C993" s="17">
        <v>3.9</v>
      </c>
      <c r="D993" s="14">
        <f t="shared" si="106"/>
        <v>7.3584905660377355</v>
      </c>
      <c r="O993">
        <v>3</v>
      </c>
      <c r="P993" s="12">
        <v>3.5</v>
      </c>
      <c r="Q993" s="12">
        <v>1.27</v>
      </c>
      <c r="R993" s="17">
        <v>10.6</v>
      </c>
      <c r="S993" s="14">
        <f t="shared" si="107"/>
        <v>8.3464566929133852</v>
      </c>
    </row>
    <row r="994" spans="1:20" x14ac:dyDescent="0.25">
      <c r="A994">
        <v>4</v>
      </c>
      <c r="B994" s="12">
        <v>0.75</v>
      </c>
      <c r="C994" s="17">
        <v>5.9</v>
      </c>
      <c r="D994" s="14">
        <f t="shared" si="106"/>
        <v>7.8666666666666671</v>
      </c>
      <c r="O994">
        <v>4</v>
      </c>
      <c r="P994" s="12">
        <v>3.7</v>
      </c>
      <c r="Q994" s="12">
        <v>1.35</v>
      </c>
      <c r="R994" s="17">
        <v>11.2</v>
      </c>
      <c r="S994" s="14">
        <f t="shared" si="107"/>
        <v>8.2962962962962958</v>
      </c>
    </row>
    <row r="995" spans="1:20" x14ac:dyDescent="0.25">
      <c r="A995">
        <v>5</v>
      </c>
      <c r="B995" s="12">
        <v>0.9</v>
      </c>
      <c r="C995" s="17">
        <v>7.3</v>
      </c>
      <c r="D995" s="14">
        <f t="shared" si="106"/>
        <v>8.1111111111111107</v>
      </c>
    </row>
    <row r="996" spans="1:20" x14ac:dyDescent="0.25">
      <c r="A996">
        <v>6</v>
      </c>
      <c r="B996" s="12">
        <v>1.1399999999999999</v>
      </c>
      <c r="C996" s="17">
        <v>9.5</v>
      </c>
      <c r="D996" s="14">
        <f t="shared" si="106"/>
        <v>8.3333333333333339</v>
      </c>
    </row>
    <row r="997" spans="1:20" x14ac:dyDescent="0.25">
      <c r="A997">
        <v>7</v>
      </c>
      <c r="B997" s="12">
        <v>1.24</v>
      </c>
      <c r="C997" s="17">
        <v>10.3</v>
      </c>
      <c r="D997" s="14">
        <f t="shared" si="106"/>
        <v>8.306451612903226</v>
      </c>
    </row>
    <row r="998" spans="1:20" x14ac:dyDescent="0.25">
      <c r="A998">
        <v>8</v>
      </c>
      <c r="B998" s="12">
        <v>1.35</v>
      </c>
      <c r="C998" s="17">
        <v>11.2</v>
      </c>
      <c r="D998" s="14">
        <f t="shared" si="106"/>
        <v>8.2962962962962958</v>
      </c>
    </row>
    <row r="999" spans="1:20" x14ac:dyDescent="0.25">
      <c r="B999" s="12"/>
      <c r="C999" s="17"/>
      <c r="D999" s="14"/>
    </row>
    <row r="1000" spans="1:20" x14ac:dyDescent="0.25">
      <c r="B1000" s="12"/>
      <c r="C1000" s="17"/>
      <c r="D1000" s="14"/>
    </row>
    <row r="1001" spans="1:20" x14ac:dyDescent="0.25">
      <c r="B1001" s="12"/>
      <c r="C1001" s="17"/>
      <c r="D1001" s="14"/>
    </row>
    <row r="1002" spans="1:20" x14ac:dyDescent="0.25">
      <c r="B1002" s="12"/>
      <c r="C1002" s="17"/>
      <c r="D1002" s="14"/>
    </row>
    <row r="1005" spans="1:20" ht="15.75" x14ac:dyDescent="0.25">
      <c r="B1005" s="21" t="s">
        <v>574</v>
      </c>
      <c r="P1005" s="21" t="s">
        <v>574</v>
      </c>
    </row>
    <row r="1006" spans="1:20" ht="15.75" x14ac:dyDescent="0.25">
      <c r="B1006" s="164" t="s">
        <v>577</v>
      </c>
      <c r="C1006" s="164"/>
      <c r="D1006" s="164"/>
      <c r="E1006" s="164"/>
      <c r="F1006" s="164"/>
      <c r="P1006" s="164" t="s">
        <v>579</v>
      </c>
      <c r="Q1006" s="164"/>
      <c r="R1006" s="164"/>
      <c r="S1006" s="164"/>
      <c r="T1006" s="164"/>
    </row>
    <row r="1007" spans="1:20" ht="15.75" x14ac:dyDescent="0.25">
      <c r="B1007" s="21" t="s">
        <v>578</v>
      </c>
      <c r="P1007" s="21" t="s">
        <v>580</v>
      </c>
    </row>
    <row r="1008" spans="1:20" ht="16.5" thickBot="1" x14ac:dyDescent="0.3">
      <c r="B1008" s="9" t="s">
        <v>54</v>
      </c>
      <c r="C1008" s="9" t="s">
        <v>46</v>
      </c>
      <c r="D1008" s="9" t="s">
        <v>87</v>
      </c>
      <c r="P1008" s="9" t="s">
        <v>129</v>
      </c>
      <c r="Q1008" s="9" t="s">
        <v>130</v>
      </c>
      <c r="R1008" s="9" t="s">
        <v>46</v>
      </c>
      <c r="S1008" s="9" t="s">
        <v>131</v>
      </c>
    </row>
    <row r="1009" spans="1:19" x14ac:dyDescent="0.25">
      <c r="A1009">
        <v>1</v>
      </c>
      <c r="B1009" s="12">
        <v>0.42</v>
      </c>
      <c r="C1009" s="17">
        <v>3.2</v>
      </c>
      <c r="D1009" s="14">
        <f>C1009/B1009</f>
        <v>7.6190476190476195</v>
      </c>
      <c r="O1009">
        <v>1</v>
      </c>
      <c r="P1009" s="12">
        <v>3.1</v>
      </c>
      <c r="Q1009" s="12">
        <v>1.82</v>
      </c>
      <c r="R1009" s="17">
        <v>15.1</v>
      </c>
      <c r="S1009" s="14">
        <f>R1009/Q1009</f>
        <v>8.2967032967032956</v>
      </c>
    </row>
    <row r="1010" spans="1:19" x14ac:dyDescent="0.25">
      <c r="A1010">
        <v>2</v>
      </c>
      <c r="B1010" s="12">
        <v>0.61</v>
      </c>
      <c r="C1010" s="17">
        <v>4.5999999999999996</v>
      </c>
      <c r="D1010" s="14">
        <f t="shared" ref="D1010:D1017" si="108">C1010/B1010</f>
        <v>7.5409836065573765</v>
      </c>
      <c r="O1010">
        <v>2</v>
      </c>
      <c r="P1010" s="12">
        <v>3.3</v>
      </c>
      <c r="Q1010" s="12">
        <v>2.0299999999999998</v>
      </c>
      <c r="R1010" s="17">
        <v>16.899999999999999</v>
      </c>
      <c r="S1010" s="14">
        <f t="shared" ref="S1010:S1012" si="109">R1010/Q1010</f>
        <v>8.3251231527093594</v>
      </c>
    </row>
    <row r="1011" spans="1:19" x14ac:dyDescent="0.25">
      <c r="A1011">
        <v>3</v>
      </c>
      <c r="B1011" s="12">
        <v>0.96</v>
      </c>
      <c r="C1011" s="17">
        <v>7.3</v>
      </c>
      <c r="D1011" s="14">
        <f t="shared" si="108"/>
        <v>7.604166666666667</v>
      </c>
      <c r="O1011">
        <v>3</v>
      </c>
      <c r="P1011" s="12">
        <v>3.5</v>
      </c>
      <c r="Q1011" s="12">
        <v>2.1800000000000002</v>
      </c>
      <c r="R1011" s="17">
        <v>18.2</v>
      </c>
      <c r="S1011" s="14">
        <f t="shared" si="109"/>
        <v>8.3486238532110075</v>
      </c>
    </row>
    <row r="1012" spans="1:19" x14ac:dyDescent="0.25">
      <c r="A1012">
        <v>4</v>
      </c>
      <c r="B1012" s="12">
        <v>1.24</v>
      </c>
      <c r="C1012" s="17">
        <v>10.1</v>
      </c>
      <c r="D1012" s="14">
        <f t="shared" si="108"/>
        <v>8.1451612903225801</v>
      </c>
      <c r="O1012">
        <v>4</v>
      </c>
      <c r="P1012" s="12">
        <v>3.7</v>
      </c>
      <c r="Q1012" s="12">
        <v>2.39</v>
      </c>
      <c r="R1012" s="17">
        <v>19.600000000000001</v>
      </c>
      <c r="S1012" s="14">
        <f t="shared" si="109"/>
        <v>8.2008368200836816</v>
      </c>
    </row>
    <row r="1013" spans="1:19" x14ac:dyDescent="0.25">
      <c r="A1013">
        <v>5</v>
      </c>
      <c r="B1013" s="12">
        <v>1.49</v>
      </c>
      <c r="C1013" s="17">
        <v>12.5</v>
      </c>
      <c r="D1013" s="14">
        <f t="shared" si="108"/>
        <v>8.3892617449664435</v>
      </c>
    </row>
    <row r="1014" spans="1:19" x14ac:dyDescent="0.25">
      <c r="A1014">
        <v>6</v>
      </c>
      <c r="B1014" s="12">
        <v>1.74</v>
      </c>
      <c r="C1014" s="17">
        <v>14.2</v>
      </c>
      <c r="D1014" s="14">
        <f t="shared" si="108"/>
        <v>8.1609195402298855</v>
      </c>
    </row>
    <row r="1015" spans="1:19" x14ac:dyDescent="0.25">
      <c r="A1015">
        <v>7</v>
      </c>
      <c r="B1015" s="12">
        <v>1.94</v>
      </c>
      <c r="C1015" s="17">
        <v>16</v>
      </c>
      <c r="D1015" s="14">
        <f t="shared" si="108"/>
        <v>8.247422680412372</v>
      </c>
    </row>
    <row r="1016" spans="1:19" x14ac:dyDescent="0.25">
      <c r="A1016">
        <v>8</v>
      </c>
      <c r="B1016" s="12">
        <v>2.23</v>
      </c>
      <c r="C1016" s="17">
        <v>18.399999999999999</v>
      </c>
      <c r="D1016" s="14">
        <f t="shared" si="108"/>
        <v>8.2511210762331828</v>
      </c>
    </row>
    <row r="1017" spans="1:19" x14ac:dyDescent="0.25">
      <c r="A1017">
        <v>9</v>
      </c>
      <c r="B1017" s="12">
        <v>2.39</v>
      </c>
      <c r="C1017" s="17">
        <v>19.600000000000001</v>
      </c>
      <c r="D1017" s="14">
        <f t="shared" si="108"/>
        <v>8.2008368200836816</v>
      </c>
    </row>
    <row r="1018" spans="1:19" x14ac:dyDescent="0.25">
      <c r="B1018" s="12"/>
      <c r="C1018" s="17"/>
      <c r="D1018" s="14"/>
    </row>
    <row r="1019" spans="1:19" x14ac:dyDescent="0.25">
      <c r="B1019" s="12"/>
      <c r="C1019" s="17"/>
      <c r="D1019" s="14"/>
    </row>
    <row r="1020" spans="1:19" x14ac:dyDescent="0.25">
      <c r="B1020" s="12"/>
      <c r="C1020" s="17"/>
      <c r="D1020" s="14"/>
    </row>
    <row r="1024" spans="1:19" ht="15.75" x14ac:dyDescent="0.25">
      <c r="B1024" s="21" t="s">
        <v>592</v>
      </c>
      <c r="P1024" s="21" t="s">
        <v>592</v>
      </c>
    </row>
    <row r="1025" spans="1:20" ht="15.75" x14ac:dyDescent="0.25">
      <c r="B1025" s="164" t="s">
        <v>577</v>
      </c>
      <c r="C1025" s="164"/>
      <c r="D1025" s="164"/>
      <c r="E1025" s="164"/>
      <c r="F1025" s="164"/>
      <c r="P1025" s="164" t="s">
        <v>579</v>
      </c>
      <c r="Q1025" s="164"/>
      <c r="R1025" s="164"/>
      <c r="S1025" s="164"/>
      <c r="T1025" s="164"/>
    </row>
    <row r="1026" spans="1:20" ht="15.75" x14ac:dyDescent="0.25">
      <c r="B1026" s="21" t="s">
        <v>593</v>
      </c>
      <c r="P1026" s="21" t="s">
        <v>594</v>
      </c>
    </row>
    <row r="1027" spans="1:20" ht="16.5" thickBot="1" x14ac:dyDescent="0.3">
      <c r="B1027" s="9" t="s">
        <v>54</v>
      </c>
      <c r="C1027" s="9" t="s">
        <v>46</v>
      </c>
      <c r="D1027" s="9" t="s">
        <v>87</v>
      </c>
      <c r="P1027" s="9" t="s">
        <v>129</v>
      </c>
      <c r="Q1027" s="9" t="s">
        <v>130</v>
      </c>
      <c r="R1027" s="9" t="s">
        <v>46</v>
      </c>
      <c r="S1027" s="9" t="s">
        <v>131</v>
      </c>
    </row>
    <row r="1028" spans="1:20" x14ac:dyDescent="0.25">
      <c r="A1028">
        <v>1</v>
      </c>
      <c r="B1028" s="12">
        <v>0.4</v>
      </c>
      <c r="C1028" s="17">
        <v>3.3</v>
      </c>
      <c r="D1028" s="14">
        <f>C1028/B1028</f>
        <v>8.2499999999999982</v>
      </c>
      <c r="O1028">
        <v>1</v>
      </c>
      <c r="P1028" s="12">
        <v>3.1</v>
      </c>
      <c r="Q1028" s="12">
        <v>1.39</v>
      </c>
      <c r="R1028" s="17">
        <v>12.6</v>
      </c>
      <c r="S1028" s="14">
        <f>R1028/Q1028</f>
        <v>9.0647482014388494</v>
      </c>
    </row>
    <row r="1029" spans="1:20" x14ac:dyDescent="0.25">
      <c r="A1029">
        <v>2</v>
      </c>
      <c r="B1029" s="12">
        <v>0.71</v>
      </c>
      <c r="C1029" s="17">
        <v>5.9</v>
      </c>
      <c r="D1029" s="14">
        <f t="shared" ref="D1029:D1034" si="110">C1029/B1029</f>
        <v>8.3098591549295779</v>
      </c>
      <c r="O1029">
        <v>2</v>
      </c>
      <c r="P1029" s="12">
        <v>3.3</v>
      </c>
      <c r="Q1029" s="12">
        <v>1.55</v>
      </c>
      <c r="R1029" s="17">
        <v>14</v>
      </c>
      <c r="S1029" s="14">
        <f t="shared" ref="S1029:S1031" si="111">R1029/Q1029</f>
        <v>9.0322580645161281</v>
      </c>
    </row>
    <row r="1030" spans="1:20" x14ac:dyDescent="0.25">
      <c r="A1030">
        <v>3</v>
      </c>
      <c r="B1030" s="12">
        <v>0.95</v>
      </c>
      <c r="C1030" s="17">
        <v>8.4</v>
      </c>
      <c r="D1030" s="14">
        <f t="shared" si="110"/>
        <v>8.8421052631578956</v>
      </c>
      <c r="O1030">
        <v>3</v>
      </c>
      <c r="P1030" s="12">
        <v>3.5</v>
      </c>
      <c r="Q1030" s="12">
        <v>1.73</v>
      </c>
      <c r="R1030" s="17">
        <v>15.7</v>
      </c>
      <c r="S1030" s="14">
        <f t="shared" si="111"/>
        <v>9.0751445086705207</v>
      </c>
    </row>
    <row r="1031" spans="1:20" x14ac:dyDescent="0.25">
      <c r="A1031">
        <v>4</v>
      </c>
      <c r="B1031" s="12">
        <v>1.1599999999999999</v>
      </c>
      <c r="C1031" s="17">
        <v>10.4</v>
      </c>
      <c r="D1031" s="14">
        <f t="shared" si="110"/>
        <v>8.9655172413793114</v>
      </c>
      <c r="O1031">
        <v>4</v>
      </c>
      <c r="P1031" s="12">
        <v>3.7</v>
      </c>
      <c r="Q1031" s="12">
        <v>1.9</v>
      </c>
      <c r="R1031" s="17">
        <v>17.2</v>
      </c>
      <c r="S1031" s="14">
        <f t="shared" si="111"/>
        <v>9.0526315789473681</v>
      </c>
    </row>
    <row r="1032" spans="1:20" x14ac:dyDescent="0.25">
      <c r="A1032">
        <v>5</v>
      </c>
      <c r="B1032" s="12">
        <v>1.44</v>
      </c>
      <c r="C1032" s="17">
        <v>12.8</v>
      </c>
      <c r="D1032" s="14">
        <f t="shared" si="110"/>
        <v>8.8888888888888893</v>
      </c>
    </row>
    <row r="1033" spans="1:20" x14ac:dyDescent="0.25">
      <c r="A1033">
        <v>6</v>
      </c>
      <c r="B1033" s="12">
        <v>1.71</v>
      </c>
      <c r="C1033" s="17">
        <v>15.4</v>
      </c>
      <c r="D1033" s="14">
        <f t="shared" si="110"/>
        <v>9.0058479532163744</v>
      </c>
    </row>
    <row r="1034" spans="1:20" x14ac:dyDescent="0.25">
      <c r="A1034">
        <v>7</v>
      </c>
      <c r="B1034" s="12">
        <v>1.9</v>
      </c>
      <c r="C1034" s="17">
        <v>17.2</v>
      </c>
      <c r="D1034" s="14">
        <f t="shared" si="110"/>
        <v>9.0526315789473681</v>
      </c>
    </row>
    <row r="1035" spans="1:20" x14ac:dyDescent="0.25">
      <c r="B1035" s="12"/>
      <c r="C1035" s="17"/>
      <c r="D1035" s="14"/>
    </row>
    <row r="1036" spans="1:20" x14ac:dyDescent="0.25">
      <c r="B1036" s="12"/>
      <c r="C1036" s="17"/>
      <c r="D1036" s="14"/>
    </row>
    <row r="1037" spans="1:20" x14ac:dyDescent="0.25">
      <c r="B1037" s="12"/>
      <c r="C1037" s="17"/>
      <c r="D1037" s="14"/>
    </row>
    <row r="1038" spans="1:20" x14ac:dyDescent="0.25">
      <c r="B1038" s="12"/>
      <c r="C1038" s="17"/>
      <c r="D1038" s="14"/>
    </row>
    <row r="1039" spans="1:20" x14ac:dyDescent="0.25">
      <c r="B1039" s="12"/>
      <c r="C1039" s="17"/>
      <c r="D1039" s="14"/>
    </row>
    <row r="1043" spans="1:21" x14ac:dyDescent="0.25">
      <c r="A1043" s="57"/>
      <c r="B1043" s="103" t="s">
        <v>545</v>
      </c>
      <c r="C1043" s="57"/>
      <c r="D1043" s="57"/>
      <c r="E1043" s="57"/>
      <c r="F1043" s="57"/>
      <c r="G1043" s="57"/>
      <c r="H1043" s="57"/>
      <c r="I1043" s="57"/>
      <c r="J1043" s="57"/>
      <c r="K1043" s="57"/>
      <c r="L1043" s="57"/>
      <c r="M1043" s="57"/>
      <c r="N1043" s="57"/>
      <c r="O1043" s="57"/>
      <c r="P1043" s="57"/>
      <c r="Q1043" s="57"/>
      <c r="R1043" s="57"/>
      <c r="S1043" s="57"/>
      <c r="T1043" s="57"/>
    </row>
    <row r="1045" spans="1:21" ht="15.75" x14ac:dyDescent="0.25">
      <c r="B1045" s="21" t="s">
        <v>534</v>
      </c>
      <c r="P1045" s="21"/>
    </row>
    <row r="1046" spans="1:21" ht="15.75" x14ac:dyDescent="0.25">
      <c r="B1046" s="164" t="s">
        <v>535</v>
      </c>
      <c r="C1046" s="164"/>
      <c r="D1046" s="164"/>
      <c r="E1046" s="164"/>
      <c r="F1046" s="109"/>
      <c r="P1046" s="166" t="s">
        <v>537</v>
      </c>
      <c r="Q1046" s="166"/>
      <c r="R1046" s="166"/>
      <c r="S1046" s="166"/>
      <c r="T1046" s="109"/>
    </row>
    <row r="1047" spans="1:21" ht="15.75" x14ac:dyDescent="0.25">
      <c r="B1047" s="21" t="s">
        <v>536</v>
      </c>
      <c r="P1047" s="21"/>
    </row>
    <row r="1048" spans="1:21" ht="16.5" thickBot="1" x14ac:dyDescent="0.3">
      <c r="B1048" s="9" t="s">
        <v>54</v>
      </c>
      <c r="C1048" s="9" t="s">
        <v>46</v>
      </c>
      <c r="D1048" s="9" t="s">
        <v>87</v>
      </c>
      <c r="P1048" s="9" t="s">
        <v>129</v>
      </c>
      <c r="Q1048" s="9" t="s">
        <v>130</v>
      </c>
      <c r="R1048" s="9" t="s">
        <v>46</v>
      </c>
      <c r="S1048" s="9" t="s">
        <v>131</v>
      </c>
    </row>
    <row r="1049" spans="1:21" x14ac:dyDescent="0.25">
      <c r="A1049">
        <v>1</v>
      </c>
      <c r="B1049" s="12">
        <v>0.05</v>
      </c>
      <c r="C1049" s="17">
        <v>1.3</v>
      </c>
      <c r="D1049" s="14">
        <f t="shared" ref="D1049:D1059" si="112">C1049/B1049</f>
        <v>26</v>
      </c>
      <c r="O1049">
        <v>1</v>
      </c>
      <c r="P1049" s="12">
        <v>6.2</v>
      </c>
      <c r="Q1049" s="12">
        <v>3.56</v>
      </c>
      <c r="R1049" s="17">
        <v>46.2</v>
      </c>
      <c r="S1049" s="14">
        <f>R1049/Q1049</f>
        <v>12.977528089887642</v>
      </c>
    </row>
    <row r="1050" spans="1:21" x14ac:dyDescent="0.25">
      <c r="A1050">
        <v>2</v>
      </c>
      <c r="B1050" s="12">
        <v>0.13</v>
      </c>
      <c r="C1050" s="17">
        <v>4</v>
      </c>
      <c r="D1050" s="14">
        <f t="shared" si="112"/>
        <v>30.769230769230766</v>
      </c>
      <c r="O1050">
        <v>2</v>
      </c>
      <c r="P1050" s="12">
        <v>6.6</v>
      </c>
      <c r="Q1050" s="12">
        <v>3.8</v>
      </c>
      <c r="R1050" s="17">
        <v>50.3</v>
      </c>
      <c r="S1050" s="14">
        <f t="shared" ref="S1050:S1052" si="113">R1050/Q1050</f>
        <v>13.236842105263158</v>
      </c>
    </row>
    <row r="1051" spans="1:21" x14ac:dyDescent="0.25">
      <c r="A1051">
        <v>3</v>
      </c>
      <c r="B1051" s="12">
        <v>0.28999999999999998</v>
      </c>
      <c r="C1051" s="17">
        <v>8.4</v>
      </c>
      <c r="D1051" s="14">
        <f t="shared" si="112"/>
        <v>28.965517241379313</v>
      </c>
      <c r="O1051">
        <v>3</v>
      </c>
      <c r="P1051" s="12">
        <v>7</v>
      </c>
      <c r="Q1051" s="12">
        <v>4.0199999999999996</v>
      </c>
      <c r="R1051" s="17">
        <v>53.1</v>
      </c>
      <c r="S1051" s="14">
        <f t="shared" si="113"/>
        <v>13.208955223880599</v>
      </c>
    </row>
    <row r="1052" spans="1:21" x14ac:dyDescent="0.25">
      <c r="A1052">
        <v>4</v>
      </c>
      <c r="B1052" s="12">
        <v>0.51</v>
      </c>
      <c r="C1052" s="17">
        <v>12.9</v>
      </c>
      <c r="D1052" s="14">
        <f t="shared" si="112"/>
        <v>25.294117647058822</v>
      </c>
      <c r="O1052">
        <v>4</v>
      </c>
      <c r="P1052" s="12">
        <v>7.4</v>
      </c>
      <c r="Q1052" s="12">
        <v>4.2</v>
      </c>
      <c r="R1052" s="17">
        <v>54.4</v>
      </c>
      <c r="S1052" s="14">
        <f t="shared" si="113"/>
        <v>12.952380952380951</v>
      </c>
    </row>
    <row r="1053" spans="1:21" x14ac:dyDescent="0.25">
      <c r="A1053">
        <v>5</v>
      </c>
      <c r="B1053" s="12">
        <v>0.98</v>
      </c>
      <c r="C1053" s="17">
        <v>20.8</v>
      </c>
      <c r="D1053" s="14">
        <f t="shared" si="112"/>
        <v>21.22448979591837</v>
      </c>
    </row>
    <row r="1054" spans="1:21" x14ac:dyDescent="0.25">
      <c r="A1054">
        <v>6</v>
      </c>
      <c r="B1054" s="12">
        <v>1.43</v>
      </c>
      <c r="C1054" s="17">
        <v>27.3</v>
      </c>
      <c r="D1054" s="14">
        <f t="shared" si="112"/>
        <v>19.090909090909093</v>
      </c>
      <c r="U1054" s="108"/>
    </row>
    <row r="1055" spans="1:21" x14ac:dyDescent="0.25">
      <c r="A1055">
        <v>7</v>
      </c>
      <c r="B1055" s="12">
        <v>1.95</v>
      </c>
      <c r="C1055" s="17">
        <v>34.4</v>
      </c>
      <c r="D1055" s="14">
        <f t="shared" si="112"/>
        <v>17.641025641025642</v>
      </c>
    </row>
    <row r="1056" spans="1:21" x14ac:dyDescent="0.25">
      <c r="A1056">
        <v>8</v>
      </c>
      <c r="B1056" s="12">
        <v>2.7</v>
      </c>
      <c r="C1056" s="17">
        <v>42.4</v>
      </c>
      <c r="D1056" s="14">
        <f t="shared" si="112"/>
        <v>15.703703703703702</v>
      </c>
    </row>
    <row r="1057" spans="1:20" x14ac:dyDescent="0.25">
      <c r="A1057">
        <v>9</v>
      </c>
      <c r="B1057" s="12">
        <v>3.1</v>
      </c>
      <c r="C1057" s="17">
        <v>46.1</v>
      </c>
      <c r="D1057" s="14">
        <f t="shared" si="112"/>
        <v>14.870967741935484</v>
      </c>
    </row>
    <row r="1058" spans="1:20" x14ac:dyDescent="0.25">
      <c r="A1058">
        <v>10</v>
      </c>
      <c r="B1058" s="12">
        <v>3.55</v>
      </c>
      <c r="C1058" s="17">
        <v>50.7</v>
      </c>
      <c r="D1058" s="14">
        <f t="shared" si="112"/>
        <v>14.281690140845072</v>
      </c>
    </row>
    <row r="1059" spans="1:20" x14ac:dyDescent="0.25">
      <c r="A1059">
        <v>11</v>
      </c>
      <c r="B1059" s="12">
        <v>4.2</v>
      </c>
      <c r="C1059" s="17">
        <v>54.4</v>
      </c>
      <c r="D1059" s="14">
        <f t="shared" si="112"/>
        <v>12.952380952380951</v>
      </c>
    </row>
    <row r="1060" spans="1:20" x14ac:dyDescent="0.25">
      <c r="B1060" s="12"/>
      <c r="C1060" s="17"/>
      <c r="D1060" s="14"/>
    </row>
    <row r="1061" spans="1:20" x14ac:dyDescent="0.25">
      <c r="B1061" s="12"/>
      <c r="C1061" s="17"/>
      <c r="D1061" s="14"/>
    </row>
    <row r="1062" spans="1:20" x14ac:dyDescent="0.25">
      <c r="B1062" s="12"/>
      <c r="C1062" s="17"/>
      <c r="D1062" s="14"/>
    </row>
    <row r="1063" spans="1:20" x14ac:dyDescent="0.25">
      <c r="B1063" s="12"/>
      <c r="C1063" s="17"/>
      <c r="D1063" s="14"/>
    </row>
    <row r="1065" spans="1:20" ht="15.75" x14ac:dyDescent="0.25">
      <c r="B1065" s="21" t="s">
        <v>606</v>
      </c>
      <c r="P1065" s="21"/>
    </row>
    <row r="1066" spans="1:20" ht="15.75" x14ac:dyDescent="0.25">
      <c r="B1066" s="164" t="s">
        <v>535</v>
      </c>
      <c r="C1066" s="164"/>
      <c r="D1066" s="164"/>
      <c r="E1066" s="164"/>
      <c r="F1066" s="110"/>
      <c r="P1066" s="166" t="s">
        <v>537</v>
      </c>
      <c r="Q1066" s="166"/>
      <c r="R1066" s="166"/>
      <c r="S1066" s="166"/>
    </row>
    <row r="1067" spans="1:20" ht="15.75" x14ac:dyDescent="0.25">
      <c r="B1067" s="21" t="s">
        <v>549</v>
      </c>
      <c r="P1067" s="21"/>
      <c r="T1067" s="101"/>
    </row>
    <row r="1068" spans="1:20" ht="16.5" thickBot="1" x14ac:dyDescent="0.3">
      <c r="B1068" s="9" t="s">
        <v>54</v>
      </c>
      <c r="C1068" s="9" t="s">
        <v>46</v>
      </c>
      <c r="D1068" s="9" t="s">
        <v>87</v>
      </c>
      <c r="P1068" s="9" t="s">
        <v>129</v>
      </c>
      <c r="Q1068" s="9" t="s">
        <v>130</v>
      </c>
      <c r="R1068" s="9" t="s">
        <v>46</v>
      </c>
      <c r="S1068" s="9" t="s">
        <v>131</v>
      </c>
    </row>
    <row r="1069" spans="1:20" x14ac:dyDescent="0.25">
      <c r="A1069">
        <v>1</v>
      </c>
      <c r="B1069" s="12">
        <v>0.06</v>
      </c>
      <c r="C1069" s="17">
        <v>2.1</v>
      </c>
      <c r="D1069" s="14">
        <f t="shared" ref="D1069:D1078" si="114">C1069/B1069</f>
        <v>35</v>
      </c>
      <c r="O1069">
        <v>1</v>
      </c>
      <c r="P1069" s="12">
        <v>6.2</v>
      </c>
      <c r="Q1069" s="12">
        <v>3.94</v>
      </c>
      <c r="R1069" s="17">
        <v>46.9</v>
      </c>
      <c r="S1069" s="14">
        <f>R1069/Q1069</f>
        <v>11.903553299492385</v>
      </c>
    </row>
    <row r="1070" spans="1:20" x14ac:dyDescent="0.25">
      <c r="A1070">
        <v>2</v>
      </c>
      <c r="B1070" s="12">
        <v>0.12</v>
      </c>
      <c r="C1070" s="17">
        <v>3.9</v>
      </c>
      <c r="D1070" s="14">
        <f t="shared" si="114"/>
        <v>32.5</v>
      </c>
      <c r="O1070">
        <v>2</v>
      </c>
      <c r="P1070" s="12">
        <v>6.6</v>
      </c>
      <c r="Q1070" s="12">
        <v>4.17</v>
      </c>
      <c r="R1070" s="17">
        <v>50</v>
      </c>
      <c r="S1070" s="14">
        <f t="shared" ref="S1070:S1072" si="115">R1070/Q1070</f>
        <v>11.990407673860911</v>
      </c>
    </row>
    <row r="1071" spans="1:20" x14ac:dyDescent="0.25">
      <c r="A1071">
        <v>3</v>
      </c>
      <c r="B1071" s="12">
        <v>0.4</v>
      </c>
      <c r="C1071" s="17">
        <v>11</v>
      </c>
      <c r="D1071" s="14">
        <f t="shared" si="114"/>
        <v>27.5</v>
      </c>
      <c r="O1071">
        <v>3</v>
      </c>
      <c r="P1071" s="12">
        <v>7</v>
      </c>
      <c r="Q1071" s="12">
        <v>4.45</v>
      </c>
      <c r="R1071" s="17">
        <v>53.6</v>
      </c>
      <c r="S1071" s="14">
        <f t="shared" si="115"/>
        <v>12.044943820224718</v>
      </c>
    </row>
    <row r="1072" spans="1:20" x14ac:dyDescent="0.25">
      <c r="A1072">
        <v>4</v>
      </c>
      <c r="B1072" s="12">
        <v>0.8</v>
      </c>
      <c r="C1072" s="17">
        <v>18</v>
      </c>
      <c r="D1072" s="14">
        <f t="shared" si="114"/>
        <v>22.5</v>
      </c>
      <c r="O1072">
        <v>4</v>
      </c>
      <c r="P1072" s="12">
        <v>7.4</v>
      </c>
      <c r="Q1072" s="12">
        <v>4.67</v>
      </c>
      <c r="R1072" s="17">
        <v>56</v>
      </c>
      <c r="S1072" s="14">
        <f t="shared" si="115"/>
        <v>11.991434689507495</v>
      </c>
    </row>
    <row r="1073" spans="1:19" x14ac:dyDescent="0.25">
      <c r="A1073">
        <v>5</v>
      </c>
      <c r="B1073" s="12">
        <v>1.38</v>
      </c>
      <c r="C1073" s="17">
        <v>26.2</v>
      </c>
      <c r="D1073" s="14">
        <f t="shared" si="114"/>
        <v>18.985507246376812</v>
      </c>
    </row>
    <row r="1074" spans="1:19" x14ac:dyDescent="0.25">
      <c r="A1074">
        <v>6</v>
      </c>
      <c r="B1074" s="12">
        <v>2.12</v>
      </c>
      <c r="C1074" s="17">
        <v>34.799999999999997</v>
      </c>
      <c r="D1074" s="14">
        <f t="shared" si="114"/>
        <v>16.415094339622641</v>
      </c>
    </row>
    <row r="1075" spans="1:19" x14ac:dyDescent="0.25">
      <c r="A1075">
        <v>7</v>
      </c>
      <c r="B1075" s="12">
        <v>2.67</v>
      </c>
      <c r="C1075" s="17">
        <v>40.6</v>
      </c>
      <c r="D1075" s="14">
        <f t="shared" si="114"/>
        <v>15.205992509363297</v>
      </c>
    </row>
    <row r="1076" spans="1:19" x14ac:dyDescent="0.25">
      <c r="A1076">
        <v>8</v>
      </c>
      <c r="B1076" s="12">
        <v>3.24</v>
      </c>
      <c r="C1076" s="17">
        <v>45.2</v>
      </c>
      <c r="D1076" s="14">
        <f t="shared" si="114"/>
        <v>13.950617283950617</v>
      </c>
    </row>
    <row r="1077" spans="1:19" x14ac:dyDescent="0.25">
      <c r="A1077">
        <v>9</v>
      </c>
      <c r="B1077" s="12">
        <v>3.99</v>
      </c>
      <c r="C1077" s="17">
        <v>50</v>
      </c>
      <c r="D1077" s="14">
        <f t="shared" si="114"/>
        <v>12.531328320802004</v>
      </c>
    </row>
    <row r="1078" spans="1:19" x14ac:dyDescent="0.25">
      <c r="A1078">
        <v>10</v>
      </c>
      <c r="B1078" s="12">
        <v>4.67</v>
      </c>
      <c r="C1078" s="17">
        <v>56</v>
      </c>
      <c r="D1078" s="14">
        <f t="shared" si="114"/>
        <v>11.991434689507495</v>
      </c>
    </row>
    <row r="1079" spans="1:19" x14ac:dyDescent="0.25">
      <c r="B1079" s="12"/>
      <c r="C1079" s="17"/>
      <c r="D1079" s="14"/>
    </row>
    <row r="1080" spans="1:19" x14ac:dyDescent="0.25">
      <c r="B1080" s="177" t="s">
        <v>607</v>
      </c>
      <c r="C1080" s="174"/>
      <c r="D1080" s="174"/>
    </row>
    <row r="1081" spans="1:19" x14ac:dyDescent="0.25">
      <c r="B1081" s="174"/>
      <c r="C1081" s="174"/>
      <c r="D1081" s="174"/>
    </row>
    <row r="1082" spans="1:19" x14ac:dyDescent="0.25">
      <c r="B1082" s="12"/>
      <c r="C1082" s="17"/>
      <c r="D1082" s="14"/>
    </row>
    <row r="1083" spans="1:19" x14ac:dyDescent="0.25">
      <c r="B1083" s="12"/>
      <c r="C1083" s="17"/>
      <c r="D1083" s="14"/>
    </row>
    <row r="1085" spans="1:19" ht="15.75" x14ac:dyDescent="0.25">
      <c r="B1085" s="21" t="s">
        <v>534</v>
      </c>
      <c r="P1085" s="21"/>
    </row>
    <row r="1086" spans="1:19" ht="15.75" x14ac:dyDescent="0.25">
      <c r="B1086" s="164" t="s">
        <v>535</v>
      </c>
      <c r="C1086" s="165"/>
      <c r="D1086" s="165"/>
      <c r="E1086" s="165"/>
      <c r="F1086" s="101"/>
      <c r="P1086" s="166" t="s">
        <v>537</v>
      </c>
      <c r="Q1086" s="162"/>
      <c r="R1086" s="162"/>
      <c r="S1086" s="162"/>
    </row>
    <row r="1087" spans="1:19" ht="15.75" x14ac:dyDescent="0.25">
      <c r="B1087" s="21" t="s">
        <v>538</v>
      </c>
      <c r="P1087" s="21"/>
    </row>
    <row r="1088" spans="1:19" ht="16.5" thickBot="1" x14ac:dyDescent="0.3">
      <c r="B1088" s="9" t="s">
        <v>54</v>
      </c>
      <c r="C1088" s="9" t="s">
        <v>46</v>
      </c>
      <c r="D1088" s="9" t="s">
        <v>87</v>
      </c>
      <c r="P1088" s="9" t="s">
        <v>129</v>
      </c>
      <c r="Q1088" s="9" t="s">
        <v>130</v>
      </c>
      <c r="R1088" s="9" t="s">
        <v>46</v>
      </c>
      <c r="S1088" s="9" t="s">
        <v>131</v>
      </c>
    </row>
    <row r="1089" spans="1:19" x14ac:dyDescent="0.25">
      <c r="A1089">
        <v>1</v>
      </c>
      <c r="B1089" s="12">
        <v>0.16</v>
      </c>
      <c r="C1089" s="17">
        <v>7.8</v>
      </c>
      <c r="D1089" s="14">
        <f t="shared" ref="D1089:D1097" si="116">C1089/B1089</f>
        <v>48.75</v>
      </c>
      <c r="O1089">
        <v>1</v>
      </c>
      <c r="P1089" s="12">
        <v>6.2</v>
      </c>
      <c r="Q1089" s="12">
        <v>4.71</v>
      </c>
      <c r="R1089" s="17">
        <v>74.5</v>
      </c>
      <c r="S1089" s="14">
        <f>R1089/Q1089</f>
        <v>15.817409766454352</v>
      </c>
    </row>
    <row r="1090" spans="1:19" x14ac:dyDescent="0.25">
      <c r="A1090">
        <v>2</v>
      </c>
      <c r="B1090" s="12">
        <v>0.37</v>
      </c>
      <c r="C1090" s="17">
        <v>15.4</v>
      </c>
      <c r="D1090" s="14">
        <f t="shared" si="116"/>
        <v>41.621621621621621</v>
      </c>
      <c r="O1090">
        <v>2</v>
      </c>
      <c r="P1090" s="12">
        <v>6.6</v>
      </c>
      <c r="Q1090" s="12">
        <v>4.8899999999999997</v>
      </c>
      <c r="R1090" s="17">
        <v>80</v>
      </c>
      <c r="S1090" s="14">
        <f t="shared" ref="S1090:S1092" si="117">R1090/Q1090</f>
        <v>16.359918200408998</v>
      </c>
    </row>
    <row r="1091" spans="1:19" x14ac:dyDescent="0.25">
      <c r="A1091">
        <v>3</v>
      </c>
      <c r="B1091" s="12">
        <v>0.77</v>
      </c>
      <c r="C1091" s="17">
        <v>26.3</v>
      </c>
      <c r="D1091" s="14">
        <f t="shared" si="116"/>
        <v>34.155844155844157</v>
      </c>
      <c r="O1091">
        <v>3</v>
      </c>
      <c r="P1091" s="12">
        <v>7</v>
      </c>
      <c r="Q1091" s="12">
        <v>5.4</v>
      </c>
      <c r="R1091" s="17">
        <v>83.1</v>
      </c>
      <c r="S1091" s="14">
        <f t="shared" si="117"/>
        <v>15.388888888888888</v>
      </c>
    </row>
    <row r="1092" spans="1:19" x14ac:dyDescent="0.25">
      <c r="A1092">
        <v>4</v>
      </c>
      <c r="B1092" s="12">
        <v>1.2</v>
      </c>
      <c r="C1092" s="17">
        <v>36</v>
      </c>
      <c r="D1092" s="14">
        <f t="shared" si="116"/>
        <v>30</v>
      </c>
      <c r="O1092">
        <v>4</v>
      </c>
      <c r="P1092" s="12">
        <v>7.4</v>
      </c>
      <c r="Q1092" s="12">
        <v>5.5</v>
      </c>
      <c r="R1092" s="17">
        <v>86.3</v>
      </c>
      <c r="S1092" s="14">
        <f t="shared" si="117"/>
        <v>15.69090909090909</v>
      </c>
    </row>
    <row r="1093" spans="1:19" x14ac:dyDescent="0.25">
      <c r="A1093">
        <v>5</v>
      </c>
      <c r="B1093" s="12">
        <v>1.76</v>
      </c>
      <c r="C1093" s="17">
        <v>45.7</v>
      </c>
      <c r="D1093" s="14">
        <f t="shared" si="116"/>
        <v>25.965909090909093</v>
      </c>
    </row>
    <row r="1094" spans="1:19" x14ac:dyDescent="0.25">
      <c r="A1094">
        <v>6</v>
      </c>
      <c r="B1094" s="12">
        <v>2.44</v>
      </c>
      <c r="C1094" s="17">
        <v>56.6</v>
      </c>
      <c r="D1094" s="14">
        <f t="shared" si="116"/>
        <v>23.196721311475411</v>
      </c>
    </row>
    <row r="1095" spans="1:19" x14ac:dyDescent="0.25">
      <c r="A1095">
        <v>7</v>
      </c>
      <c r="B1095" s="12">
        <v>3.3</v>
      </c>
      <c r="C1095" s="17">
        <v>65.7</v>
      </c>
      <c r="D1095" s="14">
        <f t="shared" si="116"/>
        <v>19.90909090909091</v>
      </c>
    </row>
    <row r="1096" spans="1:19" x14ac:dyDescent="0.25">
      <c r="A1096">
        <v>8</v>
      </c>
      <c r="B1096" s="12">
        <v>4.4000000000000004</v>
      </c>
      <c r="C1096" s="17">
        <v>76.400000000000006</v>
      </c>
      <c r="D1096" s="14">
        <f t="shared" si="116"/>
        <v>17.363636363636363</v>
      </c>
    </row>
    <row r="1097" spans="1:19" x14ac:dyDescent="0.25">
      <c r="A1097">
        <v>9</v>
      </c>
      <c r="B1097" s="12">
        <v>5.2</v>
      </c>
      <c r="C1097" s="17">
        <v>82.2</v>
      </c>
      <c r="D1097" s="14">
        <f t="shared" si="116"/>
        <v>15.807692307692308</v>
      </c>
    </row>
    <row r="1098" spans="1:19" x14ac:dyDescent="0.25">
      <c r="A1098">
        <v>10</v>
      </c>
      <c r="B1098" s="12">
        <v>5.5</v>
      </c>
      <c r="C1098" s="17">
        <v>86.3</v>
      </c>
      <c r="D1098" s="14">
        <f t="shared" ref="D1098" si="118">C1098/B1098</f>
        <v>15.69090909090909</v>
      </c>
    </row>
    <row r="1099" spans="1:19" x14ac:dyDescent="0.25">
      <c r="B1099" s="12"/>
      <c r="C1099" s="17"/>
      <c r="D1099" s="14"/>
    </row>
    <row r="1100" spans="1:19" x14ac:dyDescent="0.25">
      <c r="B1100" s="12"/>
      <c r="C1100" s="17"/>
      <c r="D1100" s="14"/>
    </row>
    <row r="1101" spans="1:19" x14ac:dyDescent="0.25">
      <c r="B1101" s="12"/>
      <c r="C1101" s="17"/>
      <c r="D1101" s="14"/>
    </row>
    <row r="1102" spans="1:19" x14ac:dyDescent="0.25">
      <c r="B1102" s="12"/>
      <c r="C1102" s="17"/>
      <c r="D1102" s="14"/>
    </row>
    <row r="1103" spans="1:19" x14ac:dyDescent="0.25">
      <c r="B1103" s="12"/>
      <c r="C1103" s="17"/>
      <c r="D1103" s="14"/>
    </row>
    <row r="1105" spans="1:19" ht="15.75" x14ac:dyDescent="0.25">
      <c r="B1105" s="21" t="s">
        <v>534</v>
      </c>
      <c r="P1105" s="21"/>
    </row>
    <row r="1106" spans="1:19" ht="15.75" x14ac:dyDescent="0.25">
      <c r="B1106" s="164" t="s">
        <v>535</v>
      </c>
      <c r="C1106" s="165"/>
      <c r="D1106" s="165"/>
      <c r="E1106" s="165"/>
      <c r="F1106" s="101"/>
      <c r="P1106" s="166" t="s">
        <v>537</v>
      </c>
      <c r="Q1106" s="162"/>
      <c r="R1106" s="162"/>
      <c r="S1106" s="162"/>
    </row>
    <row r="1107" spans="1:19" ht="15.75" x14ac:dyDescent="0.25">
      <c r="B1107" s="21" t="s">
        <v>539</v>
      </c>
      <c r="P1107" s="21"/>
    </row>
    <row r="1108" spans="1:19" ht="16.5" thickBot="1" x14ac:dyDescent="0.3">
      <c r="B1108" s="9" t="s">
        <v>54</v>
      </c>
      <c r="C1108" s="9" t="s">
        <v>46</v>
      </c>
      <c r="D1108" s="9" t="s">
        <v>87</v>
      </c>
      <c r="P1108" s="9" t="s">
        <v>129</v>
      </c>
      <c r="Q1108" s="9" t="s">
        <v>130</v>
      </c>
      <c r="R1108" s="9" t="s">
        <v>46</v>
      </c>
      <c r="S1108" s="9" t="s">
        <v>131</v>
      </c>
    </row>
    <row r="1109" spans="1:19" x14ac:dyDescent="0.25">
      <c r="A1109">
        <v>1</v>
      </c>
      <c r="B1109" s="12">
        <v>0.15</v>
      </c>
      <c r="C1109" s="17">
        <v>6.3</v>
      </c>
      <c r="D1109" s="14">
        <f t="shared" ref="D1109:D1115" si="119">C1109/B1109</f>
        <v>42</v>
      </c>
      <c r="O1109">
        <v>1</v>
      </c>
      <c r="P1109" s="12">
        <v>6.2</v>
      </c>
      <c r="Q1109" s="12">
        <v>3.96</v>
      </c>
      <c r="R1109" s="17">
        <v>61.8</v>
      </c>
      <c r="S1109" s="14">
        <f>R1109/Q1109</f>
        <v>15.606060606060606</v>
      </c>
    </row>
    <row r="1110" spans="1:19" x14ac:dyDescent="0.25">
      <c r="A1110">
        <v>2</v>
      </c>
      <c r="B1110" s="12">
        <v>0.64</v>
      </c>
      <c r="C1110" s="17">
        <v>20.3</v>
      </c>
      <c r="D1110" s="14">
        <f t="shared" si="119"/>
        <v>31.71875</v>
      </c>
      <c r="O1110">
        <v>2</v>
      </c>
      <c r="P1110" s="12">
        <v>6.6</v>
      </c>
      <c r="Q1110" s="12">
        <v>4.1500000000000004</v>
      </c>
      <c r="R1110" s="17">
        <v>66.2</v>
      </c>
      <c r="S1110" s="14">
        <f t="shared" ref="S1110:S1112" si="120">R1110/Q1110</f>
        <v>15.951807228915662</v>
      </c>
    </row>
    <row r="1111" spans="1:19" x14ac:dyDescent="0.25">
      <c r="A1111">
        <v>3</v>
      </c>
      <c r="B1111" s="12">
        <v>1.1200000000000001</v>
      </c>
      <c r="C1111" s="17">
        <v>30.1</v>
      </c>
      <c r="D1111" s="14">
        <f t="shared" si="119"/>
        <v>26.875</v>
      </c>
      <c r="O1111">
        <v>3</v>
      </c>
      <c r="P1111" s="12">
        <v>7</v>
      </c>
      <c r="Q1111" s="12">
        <v>4.46</v>
      </c>
      <c r="R1111" s="17">
        <v>71.5</v>
      </c>
      <c r="S1111" s="14">
        <f t="shared" si="120"/>
        <v>16.031390134529147</v>
      </c>
    </row>
    <row r="1112" spans="1:19" x14ac:dyDescent="0.25">
      <c r="A1112">
        <v>4</v>
      </c>
      <c r="B1112" s="12">
        <v>1.9</v>
      </c>
      <c r="C1112" s="17">
        <v>42.7</v>
      </c>
      <c r="D1112" s="14">
        <f t="shared" si="119"/>
        <v>22.473684210526319</v>
      </c>
      <c r="O1112">
        <v>4</v>
      </c>
      <c r="P1112" s="12">
        <v>7.4</v>
      </c>
      <c r="Q1112" s="12">
        <v>4.71</v>
      </c>
      <c r="R1112" s="17">
        <v>75.7</v>
      </c>
      <c r="S1112" s="14">
        <f t="shared" si="120"/>
        <v>16.072186836518046</v>
      </c>
    </row>
    <row r="1113" spans="1:19" x14ac:dyDescent="0.25">
      <c r="A1113">
        <v>5</v>
      </c>
      <c r="B1113" s="12">
        <v>2.5</v>
      </c>
      <c r="C1113" s="17">
        <v>52</v>
      </c>
      <c r="D1113" s="14">
        <f t="shared" si="119"/>
        <v>20.8</v>
      </c>
    </row>
    <row r="1114" spans="1:19" x14ac:dyDescent="0.25">
      <c r="A1114">
        <v>6</v>
      </c>
      <c r="B1114" s="12">
        <v>3.47</v>
      </c>
      <c r="C1114" s="17">
        <v>64.5</v>
      </c>
      <c r="D1114" s="14">
        <f t="shared" si="119"/>
        <v>18.587896253602306</v>
      </c>
    </row>
    <row r="1115" spans="1:19" x14ac:dyDescent="0.25">
      <c r="A1115">
        <v>7</v>
      </c>
      <c r="B1115" s="12">
        <v>4.71</v>
      </c>
      <c r="C1115" s="17">
        <v>75.7</v>
      </c>
      <c r="D1115" s="14">
        <f t="shared" si="119"/>
        <v>16.072186836518046</v>
      </c>
    </row>
    <row r="1116" spans="1:19" x14ac:dyDescent="0.25">
      <c r="B1116" s="12"/>
      <c r="C1116" s="17"/>
      <c r="D1116" s="14"/>
    </row>
    <row r="1117" spans="1:19" x14ac:dyDescent="0.25">
      <c r="B1117" s="12"/>
      <c r="C1117" s="17"/>
      <c r="D1117" s="14"/>
    </row>
    <row r="1118" spans="1:19" x14ac:dyDescent="0.25">
      <c r="B1118" s="12"/>
      <c r="C1118" s="17"/>
      <c r="D1118" s="14"/>
    </row>
    <row r="1119" spans="1:19" x14ac:dyDescent="0.25">
      <c r="B1119" s="12"/>
      <c r="C1119" s="17"/>
      <c r="D1119" s="14"/>
    </row>
    <row r="1120" spans="1:19" x14ac:dyDescent="0.25">
      <c r="B1120" s="12"/>
      <c r="C1120" s="17"/>
      <c r="D1120" s="14"/>
    </row>
    <row r="1121" spans="1:20" x14ac:dyDescent="0.25">
      <c r="B1121" s="12"/>
      <c r="C1121" s="17"/>
      <c r="D1121" s="14"/>
    </row>
    <row r="1122" spans="1:20" x14ac:dyDescent="0.25">
      <c r="B1122" s="12"/>
      <c r="C1122" s="17"/>
      <c r="D1122" s="14"/>
    </row>
    <row r="1123" spans="1:20" x14ac:dyDescent="0.25">
      <c r="B1123" s="12"/>
      <c r="C1123" s="17"/>
      <c r="D1123" s="14"/>
    </row>
    <row r="1125" spans="1:20" ht="15.75" x14ac:dyDescent="0.25">
      <c r="B1125" s="21" t="s">
        <v>534</v>
      </c>
      <c r="P1125" s="21"/>
    </row>
    <row r="1126" spans="1:20" ht="15.75" x14ac:dyDescent="0.25">
      <c r="B1126" s="164" t="s">
        <v>535</v>
      </c>
      <c r="C1126" s="165"/>
      <c r="D1126" s="165"/>
      <c r="E1126" s="165"/>
      <c r="F1126" s="101"/>
      <c r="P1126" s="166" t="s">
        <v>537</v>
      </c>
      <c r="Q1126" s="162"/>
      <c r="R1126" s="162"/>
      <c r="S1126" s="162"/>
    </row>
    <row r="1127" spans="1:20" ht="15.75" x14ac:dyDescent="0.25">
      <c r="B1127" s="21" t="s">
        <v>540</v>
      </c>
      <c r="P1127" s="21"/>
      <c r="T1127" s="108"/>
    </row>
    <row r="1128" spans="1:20" ht="16.5" thickBot="1" x14ac:dyDescent="0.3">
      <c r="B1128" s="9" t="s">
        <v>54</v>
      </c>
      <c r="C1128" s="9" t="s">
        <v>46</v>
      </c>
      <c r="D1128" s="9" t="s">
        <v>87</v>
      </c>
      <c r="P1128" s="9" t="s">
        <v>129</v>
      </c>
      <c r="Q1128" s="9" t="s">
        <v>130</v>
      </c>
      <c r="R1128" s="9" t="s">
        <v>46</v>
      </c>
      <c r="S1128" s="9" t="s">
        <v>131</v>
      </c>
    </row>
    <row r="1129" spans="1:20" x14ac:dyDescent="0.25">
      <c r="A1129">
        <v>1</v>
      </c>
      <c r="B1129" s="12">
        <v>0.27</v>
      </c>
      <c r="C1129" s="17">
        <v>12.8</v>
      </c>
      <c r="D1129" s="14">
        <f t="shared" ref="D1129:D1138" si="121">C1129/B1129</f>
        <v>47.407407407407405</v>
      </c>
      <c r="O1129">
        <v>1</v>
      </c>
      <c r="P1129" s="12">
        <v>6.2</v>
      </c>
      <c r="Q1129" s="12">
        <v>4.3</v>
      </c>
      <c r="R1129" s="17">
        <v>73</v>
      </c>
      <c r="S1129" s="14">
        <f>R1129/Q1129</f>
        <v>16.976744186046513</v>
      </c>
    </row>
    <row r="1130" spans="1:20" x14ac:dyDescent="0.25">
      <c r="A1130">
        <v>2</v>
      </c>
      <c r="B1130" s="12">
        <v>0.6</v>
      </c>
      <c r="C1130" s="17">
        <v>21.9</v>
      </c>
      <c r="D1130" s="14">
        <f t="shared" si="121"/>
        <v>36.5</v>
      </c>
      <c r="O1130">
        <v>2</v>
      </c>
      <c r="P1130" s="12">
        <v>6.6</v>
      </c>
      <c r="Q1130" s="12">
        <v>4.5999999999999996</v>
      </c>
      <c r="R1130" s="17">
        <v>76.7</v>
      </c>
      <c r="S1130" s="14">
        <f t="shared" ref="S1130:S1132" si="122">R1130/Q1130</f>
        <v>16.673913043478262</v>
      </c>
    </row>
    <row r="1131" spans="1:20" x14ac:dyDescent="0.25">
      <c r="A1131">
        <v>3</v>
      </c>
      <c r="B1131" s="12">
        <v>1.07</v>
      </c>
      <c r="C1131" s="17">
        <v>33.200000000000003</v>
      </c>
      <c r="D1131" s="14">
        <f t="shared" si="121"/>
        <v>31.028037383177573</v>
      </c>
      <c r="O1131">
        <v>3</v>
      </c>
      <c r="P1131" s="12">
        <v>7</v>
      </c>
      <c r="Q1131" s="12">
        <v>4.9000000000000004</v>
      </c>
      <c r="R1131" s="17">
        <v>82.3</v>
      </c>
      <c r="S1131" s="14">
        <f t="shared" si="122"/>
        <v>16.795918367346935</v>
      </c>
    </row>
    <row r="1132" spans="1:20" x14ac:dyDescent="0.25">
      <c r="A1132">
        <v>4</v>
      </c>
      <c r="B1132" s="12">
        <v>1.7</v>
      </c>
      <c r="C1132" s="17">
        <v>44</v>
      </c>
      <c r="D1132" s="14">
        <f t="shared" si="121"/>
        <v>25.882352941176471</v>
      </c>
      <c r="O1132">
        <v>4</v>
      </c>
      <c r="P1132" s="12">
        <v>7.4</v>
      </c>
      <c r="Q1132" s="12">
        <v>5.2</v>
      </c>
      <c r="R1132" s="17">
        <v>87.1</v>
      </c>
      <c r="S1132" s="14">
        <f t="shared" si="122"/>
        <v>16.75</v>
      </c>
    </row>
    <row r="1133" spans="1:20" x14ac:dyDescent="0.25">
      <c r="A1133">
        <v>5</v>
      </c>
      <c r="B1133" s="12">
        <v>2.2200000000000002</v>
      </c>
      <c r="C1133" s="17">
        <v>54.2</v>
      </c>
      <c r="D1133" s="14">
        <f t="shared" si="121"/>
        <v>24.414414414414413</v>
      </c>
    </row>
    <row r="1134" spans="1:20" x14ac:dyDescent="0.25">
      <c r="A1134">
        <v>6</v>
      </c>
      <c r="B1134" s="12">
        <v>2.9</v>
      </c>
      <c r="C1134" s="17">
        <v>64.2</v>
      </c>
      <c r="D1134" s="14">
        <f t="shared" si="121"/>
        <v>22.137931034482762</v>
      </c>
    </row>
    <row r="1135" spans="1:20" x14ac:dyDescent="0.25">
      <c r="A1135">
        <v>7</v>
      </c>
      <c r="B1135" s="12">
        <v>3.62</v>
      </c>
      <c r="C1135" s="17">
        <v>72</v>
      </c>
      <c r="D1135" s="14">
        <f t="shared" si="121"/>
        <v>19.88950276243094</v>
      </c>
    </row>
    <row r="1136" spans="1:20" x14ac:dyDescent="0.25">
      <c r="A1136">
        <v>8</v>
      </c>
      <c r="B1136" s="12">
        <v>4.3</v>
      </c>
      <c r="C1136" s="17">
        <v>78.5</v>
      </c>
      <c r="D1136" s="14">
        <f t="shared" si="121"/>
        <v>18.255813953488374</v>
      </c>
    </row>
    <row r="1137" spans="1:19" x14ac:dyDescent="0.25">
      <c r="A1137">
        <v>9</v>
      </c>
      <c r="B1137" s="12">
        <v>4.88</v>
      </c>
      <c r="C1137" s="17">
        <v>82.7</v>
      </c>
      <c r="D1137" s="14">
        <f t="shared" si="121"/>
        <v>16.946721311475411</v>
      </c>
    </row>
    <row r="1138" spans="1:19" x14ac:dyDescent="0.25">
      <c r="A1138">
        <v>10</v>
      </c>
      <c r="B1138" s="12">
        <v>5.2</v>
      </c>
      <c r="C1138" s="17">
        <v>87.1</v>
      </c>
      <c r="D1138" s="14">
        <f t="shared" si="121"/>
        <v>16.75</v>
      </c>
    </row>
    <row r="1139" spans="1:19" x14ac:dyDescent="0.25">
      <c r="B1139" s="12"/>
      <c r="C1139" s="17"/>
      <c r="D1139" s="14"/>
    </row>
    <row r="1140" spans="1:19" x14ac:dyDescent="0.25">
      <c r="B1140" s="12"/>
      <c r="C1140" s="17"/>
      <c r="D1140" s="14"/>
    </row>
    <row r="1141" spans="1:19" x14ac:dyDescent="0.25">
      <c r="B1141" s="12"/>
      <c r="C1141" s="17"/>
      <c r="D1141" s="14"/>
    </row>
    <row r="1142" spans="1:19" x14ac:dyDescent="0.25">
      <c r="B1142" s="12"/>
      <c r="C1142" s="17"/>
      <c r="D1142" s="14"/>
    </row>
    <row r="1143" spans="1:19" x14ac:dyDescent="0.25">
      <c r="B1143" s="12"/>
      <c r="C1143" s="17"/>
      <c r="D1143" s="14"/>
    </row>
    <row r="1144" spans="1:19" ht="15.75" x14ac:dyDescent="0.25">
      <c r="B1144" s="21" t="s">
        <v>574</v>
      </c>
      <c r="P1144" s="21"/>
    </row>
    <row r="1145" spans="1:19" ht="15.75" x14ac:dyDescent="0.25">
      <c r="B1145" s="164" t="s">
        <v>535</v>
      </c>
      <c r="C1145" s="165"/>
      <c r="D1145" s="165"/>
      <c r="E1145" s="165"/>
      <c r="F1145" s="106"/>
      <c r="P1145" s="166" t="s">
        <v>537</v>
      </c>
      <c r="Q1145" s="162"/>
      <c r="R1145" s="162"/>
      <c r="S1145" s="162"/>
    </row>
    <row r="1146" spans="1:19" ht="15.75" x14ac:dyDescent="0.25">
      <c r="B1146" s="21" t="s">
        <v>582</v>
      </c>
      <c r="P1146" s="21"/>
    </row>
    <row r="1147" spans="1:19" ht="16.5" thickBot="1" x14ac:dyDescent="0.3">
      <c r="B1147" s="9" t="s">
        <v>54</v>
      </c>
      <c r="C1147" s="9" t="s">
        <v>46</v>
      </c>
      <c r="D1147" s="9" t="s">
        <v>87</v>
      </c>
      <c r="P1147" s="9" t="s">
        <v>129</v>
      </c>
      <c r="Q1147" s="9" t="s">
        <v>130</v>
      </c>
      <c r="R1147" s="9" t="s">
        <v>46</v>
      </c>
      <c r="S1147" s="9" t="s">
        <v>131</v>
      </c>
    </row>
    <row r="1148" spans="1:19" x14ac:dyDescent="0.25">
      <c r="A1148">
        <v>1</v>
      </c>
      <c r="B1148" s="12">
        <v>0.11</v>
      </c>
      <c r="C1148" s="17">
        <v>3.6</v>
      </c>
      <c r="D1148" s="14">
        <f t="shared" ref="D1148:D1155" si="123">C1148/B1148</f>
        <v>32.727272727272727</v>
      </c>
      <c r="O1148">
        <v>1</v>
      </c>
      <c r="P1148" s="12">
        <v>6.2</v>
      </c>
      <c r="Q1148" s="12">
        <v>3.2</v>
      </c>
      <c r="R1148" s="17">
        <v>49.6</v>
      </c>
      <c r="S1148" s="14">
        <f>R1148/Q1148</f>
        <v>15.5</v>
      </c>
    </row>
    <row r="1149" spans="1:19" x14ac:dyDescent="0.25">
      <c r="A1149">
        <v>2</v>
      </c>
      <c r="B1149" s="12">
        <v>0.43</v>
      </c>
      <c r="C1149" s="17">
        <v>12.3</v>
      </c>
      <c r="D1149" s="14">
        <f t="shared" si="123"/>
        <v>28.604651162790699</v>
      </c>
      <c r="O1149">
        <v>2</v>
      </c>
      <c r="P1149" s="12">
        <v>6.6</v>
      </c>
      <c r="Q1149" s="12">
        <v>3.45</v>
      </c>
      <c r="R1149" s="17">
        <v>53.5</v>
      </c>
      <c r="S1149" s="14">
        <f t="shared" ref="S1149:S1151" si="124">R1149/Q1149</f>
        <v>15.507246376811594</v>
      </c>
    </row>
    <row r="1150" spans="1:19" x14ac:dyDescent="0.25">
      <c r="A1150">
        <v>3</v>
      </c>
      <c r="B1150" s="12">
        <v>0.76</v>
      </c>
      <c r="C1150" s="17">
        <v>19</v>
      </c>
      <c r="D1150" s="14">
        <f t="shared" si="123"/>
        <v>25</v>
      </c>
      <c r="O1150">
        <v>3</v>
      </c>
      <c r="P1150" s="12">
        <v>7</v>
      </c>
      <c r="Q1150" s="12">
        <v>3.63</v>
      </c>
      <c r="R1150" s="17">
        <v>56.8</v>
      </c>
      <c r="S1150" s="14">
        <f t="shared" si="124"/>
        <v>15.647382920110193</v>
      </c>
    </row>
    <row r="1151" spans="1:19" x14ac:dyDescent="0.25">
      <c r="A1151">
        <v>4</v>
      </c>
      <c r="B1151" s="12">
        <v>1.25</v>
      </c>
      <c r="C1151" s="17">
        <v>27.8</v>
      </c>
      <c r="D1151" s="14">
        <f t="shared" si="123"/>
        <v>22.240000000000002</v>
      </c>
      <c r="O1151">
        <v>4</v>
      </c>
      <c r="P1151" s="12">
        <v>7.4</v>
      </c>
      <c r="Q1151" s="12">
        <v>3.85</v>
      </c>
      <c r="R1151" s="17">
        <v>60.7</v>
      </c>
      <c r="S1151" s="14">
        <f t="shared" si="124"/>
        <v>15.766233766233766</v>
      </c>
    </row>
    <row r="1152" spans="1:19" x14ac:dyDescent="0.25">
      <c r="A1152">
        <v>5</v>
      </c>
      <c r="B1152" s="12">
        <v>1.97</v>
      </c>
      <c r="C1152" s="17">
        <v>38.9</v>
      </c>
      <c r="D1152" s="14">
        <f t="shared" si="123"/>
        <v>19.746192893401016</v>
      </c>
    </row>
    <row r="1153" spans="1:19" x14ac:dyDescent="0.25">
      <c r="A1153">
        <v>6</v>
      </c>
      <c r="B1153" s="12">
        <v>2.65</v>
      </c>
      <c r="C1153" s="17">
        <v>48.8</v>
      </c>
      <c r="D1153" s="14">
        <f t="shared" si="123"/>
        <v>18.415094339622641</v>
      </c>
    </row>
    <row r="1154" spans="1:19" x14ac:dyDescent="0.25">
      <c r="A1154">
        <v>7</v>
      </c>
      <c r="B1154" s="12">
        <v>3.17</v>
      </c>
      <c r="C1154" s="17">
        <v>54.7</v>
      </c>
      <c r="D1154" s="14">
        <f t="shared" si="123"/>
        <v>17.255520504731862</v>
      </c>
    </row>
    <row r="1155" spans="1:19" x14ac:dyDescent="0.25">
      <c r="A1155">
        <v>8</v>
      </c>
      <c r="B1155" s="12">
        <v>3.85</v>
      </c>
      <c r="C1155" s="17">
        <v>60.7</v>
      </c>
      <c r="D1155" s="14">
        <f t="shared" si="123"/>
        <v>15.766233766233766</v>
      </c>
    </row>
    <row r="1156" spans="1:19" x14ac:dyDescent="0.25">
      <c r="B1156" s="12"/>
      <c r="C1156" s="17"/>
      <c r="D1156" s="14"/>
    </row>
    <row r="1157" spans="1:19" x14ac:dyDescent="0.25">
      <c r="B1157" s="12"/>
      <c r="C1157" s="17"/>
      <c r="D1157" s="14"/>
    </row>
    <row r="1158" spans="1:19" x14ac:dyDescent="0.25">
      <c r="B1158" s="12"/>
      <c r="C1158" s="17"/>
      <c r="D1158" s="14"/>
    </row>
    <row r="1159" spans="1:19" x14ac:dyDescent="0.25">
      <c r="B1159" s="12"/>
      <c r="C1159" s="17"/>
      <c r="D1159" s="14"/>
    </row>
    <row r="1160" spans="1:19" x14ac:dyDescent="0.25">
      <c r="B1160" s="12"/>
      <c r="C1160" s="17"/>
      <c r="D1160" s="14"/>
    </row>
    <row r="1161" spans="1:19" x14ac:dyDescent="0.25">
      <c r="B1161" s="12"/>
      <c r="C1161" s="17"/>
      <c r="D1161" s="14"/>
    </row>
    <row r="1162" spans="1:19" x14ac:dyDescent="0.25">
      <c r="B1162" s="12"/>
      <c r="C1162" s="17"/>
      <c r="D1162" s="14"/>
    </row>
    <row r="1164" spans="1:19" ht="15.75" x14ac:dyDescent="0.25">
      <c r="B1164" s="21" t="s">
        <v>574</v>
      </c>
      <c r="P1164" s="21"/>
    </row>
    <row r="1165" spans="1:19" ht="15.75" x14ac:dyDescent="0.25">
      <c r="B1165" s="164" t="s">
        <v>535</v>
      </c>
      <c r="C1165" s="165"/>
      <c r="D1165" s="165"/>
      <c r="E1165" s="165"/>
      <c r="F1165" s="106"/>
      <c r="P1165" s="166" t="s">
        <v>537</v>
      </c>
      <c r="Q1165" s="162"/>
      <c r="R1165" s="162"/>
      <c r="S1165" s="162"/>
    </row>
    <row r="1166" spans="1:19" ht="15.75" x14ac:dyDescent="0.25">
      <c r="B1166" s="21" t="s">
        <v>586</v>
      </c>
      <c r="P1166" s="21"/>
    </row>
    <row r="1167" spans="1:19" ht="16.5" thickBot="1" x14ac:dyDescent="0.3">
      <c r="B1167" s="9" t="s">
        <v>54</v>
      </c>
      <c r="C1167" s="9" t="s">
        <v>46</v>
      </c>
      <c r="D1167" s="9" t="s">
        <v>87</v>
      </c>
      <c r="P1167" s="9" t="s">
        <v>129</v>
      </c>
      <c r="Q1167" s="9" t="s">
        <v>130</v>
      </c>
      <c r="R1167" s="9" t="s">
        <v>46</v>
      </c>
      <c r="S1167" s="9" t="s">
        <v>131</v>
      </c>
    </row>
    <row r="1168" spans="1:19" x14ac:dyDescent="0.25">
      <c r="A1168">
        <v>1</v>
      </c>
      <c r="B1168" s="12">
        <v>0.13</v>
      </c>
      <c r="C1168" s="17">
        <v>3.6</v>
      </c>
      <c r="D1168" s="14">
        <f t="shared" ref="D1168:D1175" si="125">C1168/B1168</f>
        <v>27.692307692307693</v>
      </c>
      <c r="O1168">
        <v>1</v>
      </c>
      <c r="P1168" s="12">
        <v>6.2</v>
      </c>
      <c r="Q1168" s="12">
        <v>2.9</v>
      </c>
      <c r="R1168" s="17">
        <v>38.6</v>
      </c>
      <c r="S1168" s="14">
        <f>R1168/Q1168</f>
        <v>13.310344827586208</v>
      </c>
    </row>
    <row r="1169" spans="1:19" x14ac:dyDescent="0.25">
      <c r="A1169">
        <v>2</v>
      </c>
      <c r="B1169" s="12">
        <v>0.39</v>
      </c>
      <c r="C1169" s="17">
        <v>9.5</v>
      </c>
      <c r="D1169" s="14">
        <f t="shared" si="125"/>
        <v>24.358974358974358</v>
      </c>
      <c r="O1169">
        <v>2</v>
      </c>
      <c r="P1169" s="12">
        <v>6.6</v>
      </c>
      <c r="Q1169" s="12">
        <v>3.16</v>
      </c>
      <c r="R1169" s="17">
        <v>43</v>
      </c>
      <c r="S1169" s="14">
        <f t="shared" ref="S1169:S1171" si="126">R1169/Q1169</f>
        <v>13.60759493670886</v>
      </c>
    </row>
    <row r="1170" spans="1:19" x14ac:dyDescent="0.25">
      <c r="A1170">
        <v>3</v>
      </c>
      <c r="B1170" s="12">
        <v>0.83</v>
      </c>
      <c r="C1170" s="17">
        <v>17.100000000000001</v>
      </c>
      <c r="D1170" s="14">
        <f t="shared" si="125"/>
        <v>20.602409638554221</v>
      </c>
      <c r="O1170">
        <v>3</v>
      </c>
      <c r="P1170" s="12">
        <v>7</v>
      </c>
      <c r="Q1170" s="12">
        <v>3.32</v>
      </c>
      <c r="R1170" s="17">
        <v>46</v>
      </c>
      <c r="S1170" s="14">
        <f t="shared" si="126"/>
        <v>13.855421686746988</v>
      </c>
    </row>
    <row r="1171" spans="1:19" x14ac:dyDescent="0.25">
      <c r="A1171">
        <v>4</v>
      </c>
      <c r="B1171" s="12">
        <v>1.3</v>
      </c>
      <c r="C1171" s="17">
        <v>24.5</v>
      </c>
      <c r="D1171" s="14">
        <f t="shared" si="125"/>
        <v>18.846153846153847</v>
      </c>
      <c r="O1171">
        <v>4</v>
      </c>
      <c r="P1171" s="12">
        <v>7.4</v>
      </c>
      <c r="Q1171" s="12">
        <v>3.54</v>
      </c>
      <c r="R1171" s="17">
        <v>49.6</v>
      </c>
      <c r="S1171" s="14">
        <f t="shared" si="126"/>
        <v>14.011299435028249</v>
      </c>
    </row>
    <row r="1172" spans="1:19" x14ac:dyDescent="0.25">
      <c r="A1172">
        <v>5</v>
      </c>
      <c r="B1172" s="12">
        <v>1.77</v>
      </c>
      <c r="C1172" s="17">
        <v>31.6</v>
      </c>
      <c r="D1172" s="14">
        <f t="shared" si="125"/>
        <v>17.853107344632768</v>
      </c>
    </row>
    <row r="1173" spans="1:19" x14ac:dyDescent="0.25">
      <c r="A1173">
        <v>6</v>
      </c>
      <c r="B1173" s="12">
        <v>2.2200000000000002</v>
      </c>
      <c r="C1173" s="17">
        <v>36.9</v>
      </c>
      <c r="D1173" s="14">
        <f t="shared" si="125"/>
        <v>16.621621621621621</v>
      </c>
    </row>
    <row r="1174" spans="1:19" x14ac:dyDescent="0.25">
      <c r="A1174">
        <v>7</v>
      </c>
      <c r="B1174" s="12">
        <v>2.88</v>
      </c>
      <c r="C1174" s="17">
        <v>43.8</v>
      </c>
      <c r="D1174" s="14">
        <f t="shared" si="125"/>
        <v>15.208333333333332</v>
      </c>
    </row>
    <row r="1175" spans="1:19" x14ac:dyDescent="0.25">
      <c r="A1175">
        <v>8</v>
      </c>
      <c r="B1175" s="12">
        <v>3.54</v>
      </c>
      <c r="C1175" s="17">
        <v>49.6</v>
      </c>
      <c r="D1175" s="14">
        <f t="shared" si="125"/>
        <v>14.011299435028249</v>
      </c>
    </row>
    <row r="1176" spans="1:19" x14ac:dyDescent="0.25">
      <c r="B1176" s="12"/>
      <c r="C1176" s="17"/>
      <c r="D1176" s="14"/>
    </row>
    <row r="1177" spans="1:19" x14ac:dyDescent="0.25">
      <c r="B1177" s="12"/>
      <c r="C1177" s="17"/>
      <c r="D1177" s="14"/>
    </row>
    <row r="1178" spans="1:19" x14ac:dyDescent="0.25">
      <c r="B1178" s="12"/>
      <c r="C1178" s="17"/>
      <c r="D1178" s="14"/>
    </row>
    <row r="1179" spans="1:19" x14ac:dyDescent="0.25">
      <c r="B1179" s="12"/>
      <c r="C1179" s="17"/>
      <c r="D1179" s="14"/>
    </row>
    <row r="1180" spans="1:19" x14ac:dyDescent="0.25">
      <c r="B1180" s="12"/>
      <c r="C1180" s="17"/>
      <c r="D1180" s="14"/>
    </row>
    <row r="1181" spans="1:19" x14ac:dyDescent="0.25">
      <c r="B1181" s="12"/>
      <c r="C1181" s="17"/>
      <c r="D1181" s="14"/>
    </row>
    <row r="1182" spans="1:19" x14ac:dyDescent="0.25">
      <c r="B1182" s="12"/>
      <c r="C1182" s="17"/>
      <c r="D1182" s="14"/>
    </row>
    <row r="1184" spans="1:19" ht="15.75" x14ac:dyDescent="0.25">
      <c r="B1184" s="21" t="s">
        <v>574</v>
      </c>
      <c r="P1184" s="21"/>
    </row>
    <row r="1185" spans="1:21" ht="15.75" x14ac:dyDescent="0.25">
      <c r="B1185" s="164" t="s">
        <v>535</v>
      </c>
      <c r="C1185" s="165"/>
      <c r="D1185" s="165"/>
      <c r="E1185" s="165"/>
      <c r="F1185" s="106"/>
      <c r="P1185" s="166" t="s">
        <v>537</v>
      </c>
      <c r="Q1185" s="162"/>
      <c r="R1185" s="162"/>
      <c r="S1185" s="162"/>
    </row>
    <row r="1186" spans="1:21" ht="15.75" x14ac:dyDescent="0.25">
      <c r="B1186" s="21" t="s">
        <v>587</v>
      </c>
      <c r="P1186" s="21"/>
    </row>
    <row r="1187" spans="1:21" ht="16.5" thickBot="1" x14ac:dyDescent="0.3">
      <c r="B1187" s="9" t="s">
        <v>54</v>
      </c>
      <c r="C1187" s="9" t="s">
        <v>46</v>
      </c>
      <c r="D1187" s="9" t="s">
        <v>87</v>
      </c>
      <c r="P1187" s="9" t="s">
        <v>129</v>
      </c>
      <c r="Q1187" s="9" t="s">
        <v>130</v>
      </c>
      <c r="R1187" s="9" t="s">
        <v>46</v>
      </c>
      <c r="S1187" s="9" t="s">
        <v>131</v>
      </c>
    </row>
    <row r="1188" spans="1:21" x14ac:dyDescent="0.25">
      <c r="A1188">
        <v>1</v>
      </c>
      <c r="B1188" s="12">
        <v>0.13</v>
      </c>
      <c r="C1188" s="17">
        <v>3.6</v>
      </c>
      <c r="D1188" s="14">
        <f t="shared" ref="D1188:D1195" si="127">C1188/B1188</f>
        <v>27.692307692307693</v>
      </c>
      <c r="O1188">
        <v>1</v>
      </c>
      <c r="P1188" s="12">
        <v>6.2</v>
      </c>
      <c r="Q1188" s="12">
        <v>2.76</v>
      </c>
      <c r="R1188" s="17">
        <v>42</v>
      </c>
      <c r="S1188" s="14">
        <f>R1188/Q1188</f>
        <v>15.217391304347828</v>
      </c>
    </row>
    <row r="1189" spans="1:21" x14ac:dyDescent="0.25">
      <c r="A1189">
        <v>2</v>
      </c>
      <c r="B1189" s="12">
        <v>0.41</v>
      </c>
      <c r="C1189" s="17">
        <v>10.8</v>
      </c>
      <c r="D1189" s="14">
        <f t="shared" si="127"/>
        <v>26.341463414634148</v>
      </c>
      <c r="O1189">
        <v>2</v>
      </c>
      <c r="P1189" s="12">
        <v>6.6</v>
      </c>
      <c r="Q1189" s="12">
        <v>2.98</v>
      </c>
      <c r="R1189" s="17">
        <v>45.8</v>
      </c>
      <c r="S1189" s="14">
        <f t="shared" ref="S1189:S1191" si="128">R1189/Q1189</f>
        <v>15.369127516778523</v>
      </c>
    </row>
    <row r="1190" spans="1:21" x14ac:dyDescent="0.25">
      <c r="A1190">
        <v>3</v>
      </c>
      <c r="B1190" s="12">
        <v>0.93</v>
      </c>
      <c r="C1190" s="17">
        <v>20.6</v>
      </c>
      <c r="D1190" s="14">
        <f t="shared" si="127"/>
        <v>22.150537634408604</v>
      </c>
      <c r="O1190">
        <v>3</v>
      </c>
      <c r="P1190" s="12">
        <v>7</v>
      </c>
      <c r="Q1190" s="12">
        <v>3.21</v>
      </c>
      <c r="R1190" s="17">
        <v>49.7</v>
      </c>
      <c r="S1190" s="14">
        <f t="shared" si="128"/>
        <v>15.482866043613708</v>
      </c>
    </row>
    <row r="1191" spans="1:21" x14ac:dyDescent="0.25">
      <c r="A1191">
        <v>4</v>
      </c>
      <c r="B1191" s="12">
        <v>1.5</v>
      </c>
      <c r="C1191" s="17">
        <v>30.4</v>
      </c>
      <c r="D1191" s="14">
        <f t="shared" si="127"/>
        <v>20.266666666666666</v>
      </c>
      <c r="O1191">
        <v>4</v>
      </c>
      <c r="P1191" s="12">
        <v>7.4</v>
      </c>
      <c r="Q1191" s="12">
        <v>3.41</v>
      </c>
      <c r="R1191" s="17">
        <v>53.6</v>
      </c>
      <c r="S1191" s="14">
        <f t="shared" si="128"/>
        <v>15.718475073313783</v>
      </c>
    </row>
    <row r="1192" spans="1:21" x14ac:dyDescent="0.25">
      <c r="A1192">
        <v>5</v>
      </c>
      <c r="B1192" s="12">
        <v>1.82</v>
      </c>
      <c r="C1192" s="17">
        <v>34.6</v>
      </c>
      <c r="D1192" s="14">
        <f t="shared" si="127"/>
        <v>19.010989010989011</v>
      </c>
    </row>
    <row r="1193" spans="1:21" x14ac:dyDescent="0.25">
      <c r="A1193">
        <v>6</v>
      </c>
      <c r="B1193" s="12">
        <v>2.3199999999999998</v>
      </c>
      <c r="C1193" s="17">
        <v>41.8</v>
      </c>
      <c r="D1193" s="14">
        <f t="shared" si="127"/>
        <v>18.017241379310345</v>
      </c>
    </row>
    <row r="1194" spans="1:21" x14ac:dyDescent="0.25">
      <c r="A1194">
        <v>7</v>
      </c>
      <c r="B1194" s="12">
        <v>2.77</v>
      </c>
      <c r="C1194" s="17">
        <v>47</v>
      </c>
      <c r="D1194" s="14">
        <f t="shared" si="127"/>
        <v>16.967509025270758</v>
      </c>
    </row>
    <row r="1195" spans="1:21" x14ac:dyDescent="0.25">
      <c r="A1195">
        <v>8</v>
      </c>
      <c r="B1195" s="12">
        <v>3.41</v>
      </c>
      <c r="C1195" s="17">
        <v>53.6</v>
      </c>
      <c r="D1195" s="14">
        <f t="shared" si="127"/>
        <v>15.718475073313783</v>
      </c>
    </row>
    <row r="1196" spans="1:21" x14ac:dyDescent="0.25">
      <c r="B1196" s="12"/>
      <c r="C1196" s="17"/>
      <c r="D1196" s="14"/>
    </row>
    <row r="1197" spans="1:21" x14ac:dyDescent="0.25">
      <c r="B1197" s="12"/>
      <c r="C1197" s="17"/>
      <c r="D1197" s="14"/>
    </row>
    <row r="1198" spans="1:21" x14ac:dyDescent="0.25">
      <c r="B1198" s="12"/>
      <c r="C1198" s="17"/>
      <c r="D1198" s="14"/>
      <c r="U1198" s="108"/>
    </row>
    <row r="1199" spans="1:21" x14ac:dyDescent="0.25">
      <c r="B1199" s="12"/>
      <c r="C1199" s="17"/>
      <c r="D1199" s="14"/>
    </row>
    <row r="1200" spans="1:21" x14ac:dyDescent="0.25">
      <c r="B1200" s="12"/>
      <c r="C1200" s="17"/>
      <c r="D1200" s="14"/>
    </row>
    <row r="1201" spans="1:19" x14ac:dyDescent="0.25">
      <c r="B1201" s="12"/>
      <c r="C1201" s="17"/>
      <c r="D1201" s="14"/>
    </row>
    <row r="1202" spans="1:19" x14ac:dyDescent="0.25">
      <c r="B1202" s="12"/>
      <c r="C1202" s="17"/>
      <c r="D1202" s="14"/>
    </row>
    <row r="1204" spans="1:19" ht="15.75" x14ac:dyDescent="0.25">
      <c r="B1204" s="21" t="s">
        <v>574</v>
      </c>
      <c r="P1204" s="21"/>
    </row>
    <row r="1205" spans="1:19" ht="15.75" x14ac:dyDescent="0.25">
      <c r="B1205" s="164" t="s">
        <v>535</v>
      </c>
      <c r="C1205" s="165"/>
      <c r="D1205" s="165"/>
      <c r="E1205" s="165"/>
      <c r="F1205" s="106"/>
      <c r="P1205" s="166" t="s">
        <v>537</v>
      </c>
      <c r="Q1205" s="162"/>
      <c r="R1205" s="162"/>
      <c r="S1205" s="162"/>
    </row>
    <row r="1206" spans="1:19" ht="15.75" x14ac:dyDescent="0.25">
      <c r="B1206" s="21" t="s">
        <v>588</v>
      </c>
      <c r="P1206" s="21"/>
    </row>
    <row r="1207" spans="1:19" ht="16.5" thickBot="1" x14ac:dyDescent="0.3">
      <c r="B1207" s="9" t="s">
        <v>54</v>
      </c>
      <c r="C1207" s="9" t="s">
        <v>46</v>
      </c>
      <c r="D1207" s="9" t="s">
        <v>87</v>
      </c>
      <c r="P1207" s="9" t="s">
        <v>129</v>
      </c>
      <c r="Q1207" s="9" t="s">
        <v>130</v>
      </c>
      <c r="R1207" s="9" t="s">
        <v>46</v>
      </c>
      <c r="S1207" s="9" t="s">
        <v>131</v>
      </c>
    </row>
    <row r="1208" spans="1:19" x14ac:dyDescent="0.25">
      <c r="A1208">
        <v>1</v>
      </c>
      <c r="B1208" s="12">
        <v>0.09</v>
      </c>
      <c r="C1208" s="17">
        <v>1.3</v>
      </c>
      <c r="D1208" s="14">
        <f t="shared" ref="D1208:D1214" si="129">C1208/B1208</f>
        <v>14.444444444444445</v>
      </c>
      <c r="O1208">
        <v>1</v>
      </c>
      <c r="P1208" s="12">
        <v>6.2</v>
      </c>
      <c r="Q1208" s="12">
        <v>1.84</v>
      </c>
      <c r="R1208" s="17">
        <v>24.8</v>
      </c>
      <c r="S1208" s="14">
        <f>R1208/Q1208</f>
        <v>13.478260869565217</v>
      </c>
    </row>
    <row r="1209" spans="1:19" x14ac:dyDescent="0.25">
      <c r="A1209">
        <v>2</v>
      </c>
      <c r="B1209" s="12">
        <v>0.28000000000000003</v>
      </c>
      <c r="C1209" s="17">
        <v>4.9000000000000004</v>
      </c>
      <c r="D1209" s="14">
        <f t="shared" si="129"/>
        <v>17.5</v>
      </c>
      <c r="O1209">
        <v>2</v>
      </c>
      <c r="P1209" s="12">
        <v>6.6</v>
      </c>
      <c r="Q1209" s="12">
        <v>1.99</v>
      </c>
      <c r="R1209" s="17">
        <v>27.9</v>
      </c>
      <c r="S1209" s="14">
        <f t="shared" ref="S1209:S1211" si="130">R1209/Q1209</f>
        <v>14.020100502512562</v>
      </c>
    </row>
    <row r="1210" spans="1:19" x14ac:dyDescent="0.25">
      <c r="A1210">
        <v>3</v>
      </c>
      <c r="B1210" s="12">
        <v>0.69</v>
      </c>
      <c r="C1210" s="17">
        <v>12.6</v>
      </c>
      <c r="D1210" s="14">
        <f t="shared" si="129"/>
        <v>18.260869565217391</v>
      </c>
      <c r="O1210">
        <v>3</v>
      </c>
      <c r="P1210" s="12">
        <v>7</v>
      </c>
      <c r="Q1210" s="12">
        <v>2.13</v>
      </c>
      <c r="R1210" s="17">
        <v>30.8</v>
      </c>
      <c r="S1210" s="14">
        <f t="shared" si="130"/>
        <v>14.460093896713616</v>
      </c>
    </row>
    <row r="1211" spans="1:19" x14ac:dyDescent="0.25">
      <c r="A1211">
        <v>4</v>
      </c>
      <c r="B1211" s="12">
        <v>1.0900000000000001</v>
      </c>
      <c r="C1211" s="17">
        <v>18.600000000000001</v>
      </c>
      <c r="D1211" s="14">
        <f t="shared" si="129"/>
        <v>17.064220183486238</v>
      </c>
      <c r="O1211">
        <v>4</v>
      </c>
      <c r="P1211" s="12">
        <v>7.4</v>
      </c>
      <c r="Q1211" s="12">
        <v>2.2799999999999998</v>
      </c>
      <c r="R1211" s="17">
        <v>34.1</v>
      </c>
      <c r="S1211" s="14">
        <f t="shared" si="130"/>
        <v>14.956140350877195</v>
      </c>
    </row>
    <row r="1212" spans="1:19" x14ac:dyDescent="0.25">
      <c r="A1212">
        <v>5</v>
      </c>
      <c r="B1212" s="12">
        <v>1.55</v>
      </c>
      <c r="C1212" s="17">
        <v>19.2</v>
      </c>
      <c r="D1212" s="14">
        <f t="shared" si="129"/>
        <v>12.387096774193548</v>
      </c>
    </row>
    <row r="1213" spans="1:19" x14ac:dyDescent="0.25">
      <c r="A1213">
        <v>6</v>
      </c>
      <c r="B1213" s="12">
        <v>1.91</v>
      </c>
      <c r="C1213" s="17">
        <v>27.1</v>
      </c>
      <c r="D1213" s="14">
        <f t="shared" si="129"/>
        <v>14.188481675392671</v>
      </c>
    </row>
    <row r="1214" spans="1:19" x14ac:dyDescent="0.25">
      <c r="A1214">
        <v>7</v>
      </c>
      <c r="B1214" s="12">
        <v>2.2799999999999998</v>
      </c>
      <c r="C1214" s="17">
        <v>34.1</v>
      </c>
      <c r="D1214" s="14">
        <f t="shared" si="129"/>
        <v>14.956140350877195</v>
      </c>
    </row>
    <row r="1215" spans="1:19" x14ac:dyDescent="0.25">
      <c r="B1215" s="12"/>
      <c r="C1215" s="17"/>
      <c r="D1215" s="14"/>
    </row>
    <row r="1216" spans="1:19" x14ac:dyDescent="0.25">
      <c r="B1216" s="12"/>
      <c r="C1216" s="17"/>
      <c r="D1216" s="14"/>
    </row>
    <row r="1217" spans="1:19" x14ac:dyDescent="0.25">
      <c r="B1217" s="12"/>
      <c r="C1217" s="17"/>
      <c r="D1217" s="14"/>
    </row>
    <row r="1218" spans="1:19" x14ac:dyDescent="0.25">
      <c r="B1218" s="12"/>
      <c r="C1218" s="17"/>
      <c r="D1218" s="14"/>
    </row>
    <row r="1219" spans="1:19" x14ac:dyDescent="0.25">
      <c r="B1219" s="12"/>
      <c r="C1219" s="17"/>
      <c r="D1219" s="14"/>
    </row>
    <row r="1220" spans="1:19" x14ac:dyDescent="0.25">
      <c r="B1220" s="12"/>
      <c r="C1220" s="17"/>
      <c r="D1220" s="14"/>
    </row>
    <row r="1221" spans="1:19" x14ac:dyDescent="0.25">
      <c r="B1221" s="12"/>
      <c r="C1221" s="17"/>
      <c r="D1221" s="14"/>
    </row>
    <row r="1222" spans="1:19" x14ac:dyDescent="0.25">
      <c r="B1222" s="12"/>
      <c r="C1222" s="17"/>
      <c r="D1222" s="14"/>
    </row>
    <row r="1224" spans="1:19" ht="15.75" x14ac:dyDescent="0.25">
      <c r="B1224" s="21" t="s">
        <v>791</v>
      </c>
      <c r="P1224" s="21"/>
    </row>
    <row r="1225" spans="1:19" ht="15.75" x14ac:dyDescent="0.25">
      <c r="B1225" s="164" t="s">
        <v>535</v>
      </c>
      <c r="C1225" s="165"/>
      <c r="D1225" s="165"/>
      <c r="E1225" s="165"/>
      <c r="F1225" s="152"/>
      <c r="P1225" s="166" t="s">
        <v>537</v>
      </c>
      <c r="Q1225" s="162"/>
      <c r="R1225" s="162"/>
      <c r="S1225" s="162"/>
    </row>
    <row r="1226" spans="1:19" ht="15.75" x14ac:dyDescent="0.25">
      <c r="B1226" s="21" t="s">
        <v>772</v>
      </c>
      <c r="P1226" s="21"/>
    </row>
    <row r="1227" spans="1:19" ht="16.5" thickBot="1" x14ac:dyDescent="0.3">
      <c r="B1227" s="9" t="s">
        <v>54</v>
      </c>
      <c r="C1227" s="9" t="s">
        <v>46</v>
      </c>
      <c r="D1227" s="9" t="s">
        <v>87</v>
      </c>
      <c r="P1227" s="9" t="s">
        <v>129</v>
      </c>
      <c r="Q1227" s="9" t="s">
        <v>130</v>
      </c>
      <c r="R1227" s="9" t="s">
        <v>46</v>
      </c>
      <c r="S1227" s="9" t="s">
        <v>131</v>
      </c>
    </row>
    <row r="1228" spans="1:19" x14ac:dyDescent="0.25">
      <c r="A1228">
        <v>1</v>
      </c>
      <c r="B1228" s="12">
        <v>0.09</v>
      </c>
      <c r="C1228" s="17">
        <v>1.8</v>
      </c>
      <c r="D1228" s="14">
        <f t="shared" ref="D1228:D1236" si="131">C1228/B1228</f>
        <v>20</v>
      </c>
      <c r="O1228">
        <v>1</v>
      </c>
      <c r="P1228" s="12">
        <v>6.2</v>
      </c>
      <c r="Q1228" s="12">
        <v>2.02</v>
      </c>
      <c r="R1228" s="17">
        <v>33.6</v>
      </c>
      <c r="S1228" s="14">
        <f>R1228/Q1228</f>
        <v>16.633663366336634</v>
      </c>
    </row>
    <row r="1229" spans="1:19" x14ac:dyDescent="0.25">
      <c r="A1229">
        <v>2</v>
      </c>
      <c r="B1229" s="12">
        <v>0.26</v>
      </c>
      <c r="C1229" s="17">
        <v>6.2</v>
      </c>
      <c r="D1229" s="14">
        <f t="shared" si="131"/>
        <v>23.846153846153847</v>
      </c>
      <c r="O1229">
        <v>2</v>
      </c>
      <c r="P1229" s="12">
        <v>6.6</v>
      </c>
      <c r="Q1229" s="12">
        <v>2.1800000000000002</v>
      </c>
      <c r="R1229" s="17">
        <v>36.299999999999997</v>
      </c>
      <c r="S1229" s="14">
        <f t="shared" ref="S1229:S1231" si="132">R1229/Q1229</f>
        <v>16.651376146788987</v>
      </c>
    </row>
    <row r="1230" spans="1:19" x14ac:dyDescent="0.25">
      <c r="A1230">
        <v>3</v>
      </c>
      <c r="B1230" s="12">
        <v>0.41</v>
      </c>
      <c r="C1230" s="17">
        <v>9.6</v>
      </c>
      <c r="D1230" s="14">
        <f t="shared" si="131"/>
        <v>23.414634146341463</v>
      </c>
      <c r="O1230">
        <v>3</v>
      </c>
      <c r="P1230" s="12">
        <v>7</v>
      </c>
      <c r="Q1230" s="12">
        <v>2.34</v>
      </c>
      <c r="R1230" s="17">
        <v>39.4</v>
      </c>
      <c r="S1230" s="14">
        <f t="shared" si="132"/>
        <v>16.837606837606838</v>
      </c>
    </row>
    <row r="1231" spans="1:19" x14ac:dyDescent="0.25">
      <c r="A1231">
        <v>4</v>
      </c>
      <c r="B1231" s="12">
        <v>0.66</v>
      </c>
      <c r="C1231" s="17">
        <v>14.8</v>
      </c>
      <c r="D1231" s="14">
        <f t="shared" si="131"/>
        <v>22.424242424242426</v>
      </c>
      <c r="O1231">
        <v>4</v>
      </c>
      <c r="P1231" s="12">
        <v>7.4</v>
      </c>
      <c r="Q1231" s="12">
        <v>2.5</v>
      </c>
      <c r="R1231" s="17">
        <v>42.7</v>
      </c>
      <c r="S1231" s="14">
        <f t="shared" si="132"/>
        <v>17.080000000000002</v>
      </c>
    </row>
    <row r="1232" spans="1:19" x14ac:dyDescent="0.25">
      <c r="A1232">
        <v>5</v>
      </c>
      <c r="B1232" s="12">
        <v>1</v>
      </c>
      <c r="C1232" s="17">
        <v>21.5</v>
      </c>
      <c r="D1232" s="14">
        <f t="shared" si="131"/>
        <v>21.5</v>
      </c>
    </row>
    <row r="1233" spans="1:19" x14ac:dyDescent="0.25">
      <c r="A1233">
        <v>6</v>
      </c>
      <c r="B1233" s="12">
        <v>1.56</v>
      </c>
      <c r="C1233" s="17">
        <v>30.5</v>
      </c>
      <c r="D1233" s="14">
        <f t="shared" si="131"/>
        <v>19.551282051282051</v>
      </c>
    </row>
    <row r="1234" spans="1:19" x14ac:dyDescent="0.25">
      <c r="A1234">
        <v>7</v>
      </c>
      <c r="B1234" s="12">
        <v>1.95</v>
      </c>
      <c r="C1234" s="17">
        <v>36.299999999999997</v>
      </c>
      <c r="D1234" s="14">
        <f t="shared" si="131"/>
        <v>18.615384615384613</v>
      </c>
    </row>
    <row r="1235" spans="1:19" x14ac:dyDescent="0.25">
      <c r="A1235">
        <v>8</v>
      </c>
      <c r="B1235" s="12">
        <v>2.3199999999999998</v>
      </c>
      <c r="C1235" s="17">
        <v>39.9</v>
      </c>
      <c r="D1235" s="14">
        <f t="shared" si="131"/>
        <v>17.198275862068964</v>
      </c>
    </row>
    <row r="1236" spans="1:19" x14ac:dyDescent="0.25">
      <c r="A1236">
        <v>9</v>
      </c>
      <c r="B1236" s="12">
        <v>2.5</v>
      </c>
      <c r="C1236" s="17">
        <v>42.7</v>
      </c>
      <c r="D1236" s="14">
        <f t="shared" si="131"/>
        <v>17.080000000000002</v>
      </c>
    </row>
    <row r="1237" spans="1:19" x14ac:dyDescent="0.25">
      <c r="B1237" s="12"/>
      <c r="C1237" s="17"/>
      <c r="D1237" s="14"/>
    </row>
    <row r="1238" spans="1:19" x14ac:dyDescent="0.25">
      <c r="B1238" s="12"/>
      <c r="C1238" s="17"/>
      <c r="D1238" s="14"/>
    </row>
    <row r="1239" spans="1:19" x14ac:dyDescent="0.25">
      <c r="B1239" s="12"/>
      <c r="C1239" s="17"/>
      <c r="D1239" s="14"/>
    </row>
    <row r="1240" spans="1:19" x14ac:dyDescent="0.25">
      <c r="B1240" s="12"/>
      <c r="C1240" s="17"/>
      <c r="D1240" s="14"/>
    </row>
    <row r="1241" spans="1:19" x14ac:dyDescent="0.25">
      <c r="B1241" s="12"/>
      <c r="C1241" s="17"/>
      <c r="D1241" s="14"/>
    </row>
    <row r="1242" spans="1:19" x14ac:dyDescent="0.25">
      <c r="B1242" s="12"/>
      <c r="C1242" s="17"/>
      <c r="D1242" s="14"/>
    </row>
    <row r="1244" spans="1:19" ht="15.75" x14ac:dyDescent="0.25">
      <c r="B1244" s="21" t="s">
        <v>804</v>
      </c>
      <c r="P1244" s="21"/>
    </row>
    <row r="1245" spans="1:19" ht="15.75" x14ac:dyDescent="0.25">
      <c r="B1245" s="164" t="s">
        <v>805</v>
      </c>
      <c r="C1245" s="165"/>
      <c r="D1245" s="165"/>
      <c r="E1245" s="165"/>
      <c r="F1245" s="156"/>
      <c r="P1245" s="166" t="s">
        <v>537</v>
      </c>
      <c r="Q1245" s="162"/>
      <c r="R1245" s="162"/>
      <c r="S1245" s="162"/>
    </row>
    <row r="1246" spans="1:19" ht="15.75" x14ac:dyDescent="0.25">
      <c r="B1246" s="21" t="s">
        <v>772</v>
      </c>
      <c r="P1246" s="21"/>
    </row>
    <row r="1247" spans="1:19" ht="16.5" thickBot="1" x14ac:dyDescent="0.3">
      <c r="B1247" s="9" t="s">
        <v>54</v>
      </c>
      <c r="C1247" s="9" t="s">
        <v>46</v>
      </c>
      <c r="D1247" s="9" t="s">
        <v>87</v>
      </c>
      <c r="P1247" s="9" t="s">
        <v>129</v>
      </c>
      <c r="Q1247" s="9" t="s">
        <v>130</v>
      </c>
      <c r="R1247" s="9" t="s">
        <v>46</v>
      </c>
      <c r="S1247" s="9" t="s">
        <v>131</v>
      </c>
    </row>
    <row r="1248" spans="1:19" x14ac:dyDescent="0.25">
      <c r="A1248">
        <v>1</v>
      </c>
      <c r="B1248" s="12">
        <v>0.13</v>
      </c>
      <c r="C1248" s="17">
        <v>2.4</v>
      </c>
      <c r="D1248" s="14">
        <f t="shared" ref="D1248:D1258" si="133">C1248/B1248</f>
        <v>18.46153846153846</v>
      </c>
      <c r="O1248">
        <v>1</v>
      </c>
      <c r="P1248" s="12">
        <v>6.2</v>
      </c>
      <c r="Q1248" s="12">
        <v>2.2000000000000002</v>
      </c>
      <c r="R1248" s="17">
        <v>32.700000000000003</v>
      </c>
      <c r="S1248" s="14">
        <f>R1248/Q1248</f>
        <v>14.863636363636363</v>
      </c>
    </row>
    <row r="1249" spans="1:19" x14ac:dyDescent="0.25">
      <c r="A1249">
        <v>2</v>
      </c>
      <c r="B1249" s="12">
        <v>0.23</v>
      </c>
      <c r="C1249" s="17">
        <v>4.8</v>
      </c>
      <c r="D1249" s="14">
        <f t="shared" si="133"/>
        <v>20.869565217391301</v>
      </c>
      <c r="O1249">
        <v>2</v>
      </c>
      <c r="P1249" s="12">
        <v>6.6</v>
      </c>
      <c r="Q1249" s="12">
        <v>2.39</v>
      </c>
      <c r="R1249" s="17">
        <v>36</v>
      </c>
      <c r="S1249" s="14">
        <f t="shared" ref="S1249:S1251" si="134">R1249/Q1249</f>
        <v>15.06276150627615</v>
      </c>
    </row>
    <row r="1250" spans="1:19" x14ac:dyDescent="0.25">
      <c r="A1250">
        <v>3</v>
      </c>
      <c r="B1250" s="12">
        <v>0.36</v>
      </c>
      <c r="C1250" s="17">
        <v>7.2</v>
      </c>
      <c r="D1250" s="14">
        <f t="shared" si="133"/>
        <v>20</v>
      </c>
      <c r="O1250">
        <v>3</v>
      </c>
      <c r="P1250" s="12">
        <v>7</v>
      </c>
      <c r="Q1250" s="12">
        <v>2.5499999999999998</v>
      </c>
      <c r="R1250" s="17">
        <v>38.9</v>
      </c>
      <c r="S1250" s="14">
        <f t="shared" si="134"/>
        <v>15.254901960784315</v>
      </c>
    </row>
    <row r="1251" spans="1:19" x14ac:dyDescent="0.25">
      <c r="A1251">
        <v>4</v>
      </c>
      <c r="B1251" s="12">
        <v>0.49</v>
      </c>
      <c r="C1251" s="17">
        <v>9.6999999999999993</v>
      </c>
      <c r="D1251" s="14">
        <f t="shared" si="133"/>
        <v>19.795918367346939</v>
      </c>
      <c r="O1251">
        <v>4</v>
      </c>
      <c r="P1251" s="12">
        <v>7.4</v>
      </c>
      <c r="Q1251" s="12">
        <v>2.72</v>
      </c>
      <c r="R1251" s="17">
        <v>42.5</v>
      </c>
      <c r="S1251" s="14">
        <f t="shared" si="134"/>
        <v>15.624999999999998</v>
      </c>
    </row>
    <row r="1252" spans="1:19" x14ac:dyDescent="0.25">
      <c r="A1252">
        <v>5</v>
      </c>
      <c r="B1252" s="12">
        <v>0.73</v>
      </c>
      <c r="C1252" s="17">
        <v>14.3</v>
      </c>
      <c r="D1252" s="14">
        <f t="shared" si="133"/>
        <v>19.589041095890412</v>
      </c>
    </row>
    <row r="1253" spans="1:19" x14ac:dyDescent="0.25">
      <c r="A1253">
        <v>6</v>
      </c>
      <c r="B1253" s="12">
        <v>1.07</v>
      </c>
      <c r="C1253" s="17">
        <v>20.399999999999999</v>
      </c>
      <c r="D1253" s="14">
        <f t="shared" si="133"/>
        <v>19.065420560747661</v>
      </c>
    </row>
    <row r="1254" spans="1:19" x14ac:dyDescent="0.25">
      <c r="A1254">
        <v>7</v>
      </c>
      <c r="B1254" s="12">
        <v>1.43</v>
      </c>
      <c r="C1254" s="17">
        <v>26</v>
      </c>
      <c r="D1254" s="14">
        <f t="shared" si="133"/>
        <v>18.181818181818183</v>
      </c>
    </row>
    <row r="1255" spans="1:19" x14ac:dyDescent="0.25">
      <c r="A1255">
        <v>8</v>
      </c>
      <c r="B1255" s="12">
        <v>1.79</v>
      </c>
      <c r="C1255" s="17">
        <v>31</v>
      </c>
      <c r="D1255" s="14">
        <f t="shared" si="133"/>
        <v>17.318435754189945</v>
      </c>
    </row>
    <row r="1256" spans="1:19" x14ac:dyDescent="0.25">
      <c r="A1256">
        <v>9</v>
      </c>
      <c r="B1256" s="12">
        <v>2.06</v>
      </c>
      <c r="C1256" s="17">
        <v>34.700000000000003</v>
      </c>
      <c r="D1256" s="14">
        <f t="shared" si="133"/>
        <v>16.844660194174757</v>
      </c>
    </row>
    <row r="1257" spans="1:19" x14ac:dyDescent="0.25">
      <c r="A1257">
        <v>10</v>
      </c>
      <c r="B1257" s="12">
        <v>2.46</v>
      </c>
      <c r="C1257" s="17">
        <v>39.5</v>
      </c>
      <c r="D1257" s="14">
        <f t="shared" si="133"/>
        <v>16.056910569105693</v>
      </c>
    </row>
    <row r="1258" spans="1:19" x14ac:dyDescent="0.25">
      <c r="A1258">
        <v>11</v>
      </c>
      <c r="B1258" s="12">
        <v>2.72</v>
      </c>
      <c r="C1258" s="17">
        <v>42.5</v>
      </c>
      <c r="D1258" s="14">
        <f t="shared" si="133"/>
        <v>15.624999999999998</v>
      </c>
    </row>
    <row r="1260" spans="1:19" x14ac:dyDescent="0.25">
      <c r="B1260" s="180" t="s">
        <v>809</v>
      </c>
      <c r="C1260" s="181"/>
      <c r="D1260" s="181"/>
    </row>
    <row r="1261" spans="1:19" x14ac:dyDescent="0.25">
      <c r="B1261" s="181"/>
      <c r="C1261" s="181"/>
      <c r="D1261" s="181"/>
    </row>
    <row r="1262" spans="1:19" x14ac:dyDescent="0.25">
      <c r="B1262" s="181"/>
      <c r="C1262" s="181"/>
      <c r="D1262" s="181"/>
    </row>
    <row r="1264" spans="1:19" ht="15.75" x14ac:dyDescent="0.25">
      <c r="B1264" s="21" t="s">
        <v>806</v>
      </c>
      <c r="P1264" s="21"/>
    </row>
    <row r="1265" spans="1:20" ht="15.75" x14ac:dyDescent="0.25">
      <c r="B1265" s="164" t="s">
        <v>807</v>
      </c>
      <c r="C1265" s="165"/>
      <c r="D1265" s="165"/>
      <c r="E1265" s="165"/>
      <c r="F1265" s="157"/>
      <c r="P1265" s="166" t="s">
        <v>537</v>
      </c>
      <c r="Q1265" s="162"/>
      <c r="R1265" s="162"/>
      <c r="S1265" s="162"/>
    </row>
    <row r="1266" spans="1:20" ht="15.75" x14ac:dyDescent="0.25">
      <c r="B1266" s="21" t="s">
        <v>772</v>
      </c>
      <c r="P1266" s="21"/>
    </row>
    <row r="1267" spans="1:20" ht="16.5" thickBot="1" x14ac:dyDescent="0.3">
      <c r="B1267" s="9" t="s">
        <v>54</v>
      </c>
      <c r="C1267" s="9" t="s">
        <v>46</v>
      </c>
      <c r="D1267" s="9" t="s">
        <v>87</v>
      </c>
      <c r="P1267" s="9" t="s">
        <v>129</v>
      </c>
      <c r="Q1267" s="9" t="s">
        <v>130</v>
      </c>
      <c r="R1267" s="9" t="s">
        <v>46</v>
      </c>
      <c r="S1267" s="9" t="s">
        <v>131</v>
      </c>
    </row>
    <row r="1268" spans="1:20" x14ac:dyDescent="0.25">
      <c r="A1268">
        <v>1</v>
      </c>
      <c r="B1268" s="12">
        <v>0.13</v>
      </c>
      <c r="C1268" s="17">
        <v>2</v>
      </c>
      <c r="D1268" s="14">
        <f t="shared" ref="D1268:D1277" si="135">C1268/B1268</f>
        <v>15.384615384615383</v>
      </c>
      <c r="O1268">
        <v>1</v>
      </c>
      <c r="P1268" s="12">
        <v>6.2</v>
      </c>
      <c r="Q1268" s="12">
        <v>2.11</v>
      </c>
      <c r="R1268" s="17">
        <v>32.4</v>
      </c>
      <c r="S1268" s="14">
        <f>R1268/Q1268</f>
        <v>15.355450236966824</v>
      </c>
    </row>
    <row r="1269" spans="1:20" x14ac:dyDescent="0.25">
      <c r="A1269">
        <v>2</v>
      </c>
      <c r="B1269" s="12">
        <v>0.26</v>
      </c>
      <c r="C1269" s="17">
        <v>4.7</v>
      </c>
      <c r="D1269" s="14">
        <f t="shared" si="135"/>
        <v>18.076923076923077</v>
      </c>
      <c r="O1269">
        <v>2</v>
      </c>
      <c r="P1269" s="12">
        <v>6.6</v>
      </c>
      <c r="Q1269" s="12">
        <v>2.2999999999999998</v>
      </c>
      <c r="R1269" s="17">
        <v>35.299999999999997</v>
      </c>
      <c r="S1269" s="14">
        <f t="shared" ref="S1269:S1271" si="136">R1269/Q1269</f>
        <v>15.347826086956522</v>
      </c>
    </row>
    <row r="1270" spans="1:20" x14ac:dyDescent="0.25">
      <c r="A1270">
        <v>3</v>
      </c>
      <c r="B1270" s="12">
        <v>0.34</v>
      </c>
      <c r="C1270" s="17">
        <v>6.5</v>
      </c>
      <c r="D1270" s="14">
        <f t="shared" si="135"/>
        <v>19.117647058823529</v>
      </c>
      <c r="O1270">
        <v>3</v>
      </c>
      <c r="P1270" s="12">
        <v>7</v>
      </c>
      <c r="Q1270" s="12">
        <v>2.4700000000000002</v>
      </c>
      <c r="R1270" s="17">
        <v>38.700000000000003</v>
      </c>
      <c r="S1270" s="14">
        <f t="shared" si="136"/>
        <v>15.668016194331983</v>
      </c>
      <c r="T1270" s="108"/>
    </row>
    <row r="1271" spans="1:20" x14ac:dyDescent="0.25">
      <c r="A1271">
        <v>4</v>
      </c>
      <c r="B1271" s="12">
        <v>0.53</v>
      </c>
      <c r="C1271" s="17">
        <v>10.199999999999999</v>
      </c>
      <c r="D1271" s="14">
        <f t="shared" si="135"/>
        <v>19.245283018867923</v>
      </c>
      <c r="O1271">
        <v>4</v>
      </c>
      <c r="P1271" s="12">
        <v>7.4</v>
      </c>
      <c r="Q1271" s="12">
        <v>2.64</v>
      </c>
      <c r="R1271" s="17">
        <v>41.2</v>
      </c>
      <c r="S1271" s="14">
        <f t="shared" si="136"/>
        <v>15.606060606060606</v>
      </c>
    </row>
    <row r="1272" spans="1:20" x14ac:dyDescent="0.25">
      <c r="A1272">
        <v>5</v>
      </c>
      <c r="B1272" s="12">
        <v>0.8</v>
      </c>
      <c r="C1272" s="17">
        <v>15.5</v>
      </c>
      <c r="D1272" s="14">
        <f t="shared" si="135"/>
        <v>19.375</v>
      </c>
    </row>
    <row r="1273" spans="1:20" x14ac:dyDescent="0.25">
      <c r="A1273">
        <v>6</v>
      </c>
      <c r="B1273" s="12">
        <v>1.04</v>
      </c>
      <c r="C1273" s="17">
        <v>20</v>
      </c>
      <c r="D1273" s="14">
        <f t="shared" si="135"/>
        <v>19.23076923076923</v>
      </c>
    </row>
    <row r="1274" spans="1:20" x14ac:dyDescent="0.25">
      <c r="A1274">
        <v>7</v>
      </c>
      <c r="B1274" s="12">
        <v>1.35</v>
      </c>
      <c r="C1274" s="17">
        <v>24.9</v>
      </c>
      <c r="D1274" s="14">
        <f t="shared" si="135"/>
        <v>18.444444444444443</v>
      </c>
    </row>
    <row r="1275" spans="1:20" x14ac:dyDescent="0.25">
      <c r="A1275">
        <v>8</v>
      </c>
      <c r="B1275" s="12">
        <v>1.62</v>
      </c>
      <c r="C1275" s="17">
        <v>28.6</v>
      </c>
      <c r="D1275" s="14">
        <f t="shared" si="135"/>
        <v>17.654320987654319</v>
      </c>
    </row>
    <row r="1276" spans="1:20" x14ac:dyDescent="0.25">
      <c r="A1276">
        <v>9</v>
      </c>
      <c r="B1276" s="12">
        <v>1.94</v>
      </c>
      <c r="C1276" s="17">
        <v>33</v>
      </c>
      <c r="D1276" s="14">
        <f t="shared" si="135"/>
        <v>17.010309278350515</v>
      </c>
    </row>
    <row r="1277" spans="1:20" x14ac:dyDescent="0.25">
      <c r="A1277">
        <v>10</v>
      </c>
      <c r="B1277" s="12">
        <v>2.64</v>
      </c>
      <c r="C1277" s="17">
        <v>41.2</v>
      </c>
      <c r="D1277" s="14">
        <f t="shared" si="135"/>
        <v>15.606060606060606</v>
      </c>
    </row>
    <row r="1278" spans="1:20" x14ac:dyDescent="0.25">
      <c r="B1278" s="12"/>
      <c r="C1278" s="17"/>
      <c r="D1278" s="14"/>
    </row>
    <row r="1280" spans="1:20" x14ac:dyDescent="0.25">
      <c r="B1280" s="180" t="s">
        <v>808</v>
      </c>
      <c r="C1280" s="181"/>
      <c r="D1280" s="181"/>
    </row>
    <row r="1281" spans="1:19" x14ac:dyDescent="0.25">
      <c r="B1281" s="181"/>
      <c r="C1281" s="181"/>
      <c r="D1281" s="181"/>
    </row>
    <row r="1282" spans="1:19" x14ac:dyDescent="0.25">
      <c r="B1282" s="181"/>
      <c r="C1282" s="181"/>
      <c r="D1282" s="181"/>
    </row>
    <row r="1284" spans="1:19" ht="15.75" x14ac:dyDescent="0.25">
      <c r="B1284" s="21" t="s">
        <v>791</v>
      </c>
      <c r="P1284" s="21"/>
    </row>
    <row r="1285" spans="1:19" ht="15.75" x14ac:dyDescent="0.25">
      <c r="B1285" s="164" t="s">
        <v>535</v>
      </c>
      <c r="C1285" s="165"/>
      <c r="D1285" s="165"/>
      <c r="E1285" s="165"/>
      <c r="F1285" s="152"/>
      <c r="P1285" s="166" t="s">
        <v>537</v>
      </c>
      <c r="Q1285" s="162"/>
      <c r="R1285" s="162"/>
      <c r="S1285" s="162"/>
    </row>
    <row r="1286" spans="1:19" ht="15.75" x14ac:dyDescent="0.25">
      <c r="B1286" s="21" t="s">
        <v>793</v>
      </c>
      <c r="P1286" s="21"/>
    </row>
    <row r="1287" spans="1:19" ht="16.5" thickBot="1" x14ac:dyDescent="0.3">
      <c r="B1287" s="9" t="s">
        <v>54</v>
      </c>
      <c r="C1287" s="9" t="s">
        <v>46</v>
      </c>
      <c r="D1287" s="9" t="s">
        <v>87</v>
      </c>
      <c r="P1287" s="9" t="s">
        <v>129</v>
      </c>
      <c r="Q1287" s="9" t="s">
        <v>130</v>
      </c>
      <c r="R1287" s="9" t="s">
        <v>46</v>
      </c>
      <c r="S1287" s="9" t="s">
        <v>131</v>
      </c>
    </row>
    <row r="1288" spans="1:19" x14ac:dyDescent="0.25">
      <c r="A1288">
        <v>1</v>
      </c>
      <c r="B1288" s="12">
        <v>0.1</v>
      </c>
      <c r="C1288" s="17">
        <v>1.8</v>
      </c>
      <c r="D1288" s="14">
        <f t="shared" ref="D1288:D1297" si="137">C1288/B1288</f>
        <v>18</v>
      </c>
      <c r="O1288">
        <v>1</v>
      </c>
      <c r="P1288" s="12">
        <v>6.2</v>
      </c>
      <c r="Q1288" s="12">
        <v>2.04</v>
      </c>
      <c r="R1288" s="17">
        <v>32</v>
      </c>
      <c r="S1288" s="14">
        <f>R1288/Q1288</f>
        <v>15.686274509803921</v>
      </c>
    </row>
    <row r="1289" spans="1:19" x14ac:dyDescent="0.25">
      <c r="A1289">
        <v>2</v>
      </c>
      <c r="B1289" s="12">
        <v>0.19</v>
      </c>
      <c r="C1289" s="17">
        <v>4</v>
      </c>
      <c r="D1289" s="14">
        <f t="shared" si="137"/>
        <v>21.05263157894737</v>
      </c>
      <c r="O1289">
        <v>2</v>
      </c>
      <c r="P1289" s="12">
        <v>6.6</v>
      </c>
      <c r="Q1289" s="12">
        <v>2.23</v>
      </c>
      <c r="R1289" s="17">
        <v>35.799999999999997</v>
      </c>
      <c r="S1289" s="14">
        <f t="shared" ref="S1289:S1291" si="138">R1289/Q1289</f>
        <v>16.053811659192824</v>
      </c>
    </row>
    <row r="1290" spans="1:19" x14ac:dyDescent="0.25">
      <c r="A1290">
        <v>3</v>
      </c>
      <c r="B1290" s="12">
        <v>0.34</v>
      </c>
      <c r="C1290" s="17">
        <v>7.5</v>
      </c>
      <c r="D1290" s="14">
        <f t="shared" si="137"/>
        <v>22.058823529411764</v>
      </c>
      <c r="O1290">
        <v>3</v>
      </c>
      <c r="P1290" s="12">
        <v>7</v>
      </c>
      <c r="Q1290" s="12">
        <v>2.41</v>
      </c>
      <c r="R1290" s="17">
        <v>38.799999999999997</v>
      </c>
      <c r="S1290" s="14">
        <f t="shared" si="138"/>
        <v>16.099585062240664</v>
      </c>
    </row>
    <row r="1291" spans="1:19" x14ac:dyDescent="0.25">
      <c r="A1291">
        <v>4</v>
      </c>
      <c r="B1291" s="12">
        <v>0.49</v>
      </c>
      <c r="C1291" s="17">
        <v>10.8</v>
      </c>
      <c r="D1291" s="14">
        <f t="shared" si="137"/>
        <v>22.040816326530614</v>
      </c>
      <c r="O1291">
        <v>4</v>
      </c>
      <c r="P1291" s="12">
        <v>7.4</v>
      </c>
      <c r="Q1291" s="12">
        <v>2.59</v>
      </c>
      <c r="R1291" s="17">
        <v>42.5</v>
      </c>
      <c r="S1291" s="14">
        <f t="shared" si="138"/>
        <v>16.409266409266412</v>
      </c>
    </row>
    <row r="1292" spans="1:19" x14ac:dyDescent="0.25">
      <c r="A1292">
        <v>5</v>
      </c>
      <c r="B1292" s="12">
        <v>0.67</v>
      </c>
      <c r="C1292" s="17">
        <v>14.8</v>
      </c>
      <c r="D1292" s="14">
        <f t="shared" si="137"/>
        <v>22.089552238805968</v>
      </c>
    </row>
    <row r="1293" spans="1:19" x14ac:dyDescent="0.25">
      <c r="A1293">
        <v>6</v>
      </c>
      <c r="B1293" s="12">
        <v>1.03</v>
      </c>
      <c r="C1293" s="17">
        <v>21.7</v>
      </c>
      <c r="D1293" s="14">
        <f t="shared" si="137"/>
        <v>21.067961165048544</v>
      </c>
    </row>
    <row r="1294" spans="1:19" x14ac:dyDescent="0.25">
      <c r="A1294">
        <v>7</v>
      </c>
      <c r="B1294" s="12">
        <v>1.33</v>
      </c>
      <c r="C1294" s="17">
        <v>25.7</v>
      </c>
      <c r="D1294" s="14">
        <f t="shared" si="137"/>
        <v>19.323308270676691</v>
      </c>
    </row>
    <row r="1295" spans="1:19" x14ac:dyDescent="0.25">
      <c r="A1295">
        <v>8</v>
      </c>
      <c r="B1295" s="12">
        <v>1.85</v>
      </c>
      <c r="C1295" s="17">
        <v>33.5</v>
      </c>
      <c r="D1295" s="14">
        <f t="shared" si="137"/>
        <v>18.108108108108109</v>
      </c>
    </row>
    <row r="1296" spans="1:19" x14ac:dyDescent="0.25">
      <c r="A1296">
        <v>9</v>
      </c>
      <c r="B1296" s="12">
        <v>2.3199999999999998</v>
      </c>
      <c r="C1296" s="17">
        <v>39.200000000000003</v>
      </c>
      <c r="D1296" s="14">
        <f t="shared" si="137"/>
        <v>16.896551724137932</v>
      </c>
    </row>
    <row r="1297" spans="1:19" x14ac:dyDescent="0.25">
      <c r="A1297">
        <v>10</v>
      </c>
      <c r="B1297" s="12">
        <v>2.59</v>
      </c>
      <c r="C1297" s="17">
        <v>42.5</v>
      </c>
      <c r="D1297" s="14">
        <f t="shared" si="137"/>
        <v>16.409266409266412</v>
      </c>
    </row>
    <row r="1298" spans="1:19" x14ac:dyDescent="0.25">
      <c r="B1298" s="12"/>
      <c r="C1298" s="17"/>
      <c r="D1298" s="14"/>
    </row>
    <row r="1299" spans="1:19" x14ac:dyDescent="0.25">
      <c r="B1299" s="12"/>
      <c r="C1299" s="17"/>
      <c r="D1299" s="14"/>
    </row>
    <row r="1300" spans="1:19" x14ac:dyDescent="0.25">
      <c r="B1300" s="12"/>
      <c r="C1300" s="17"/>
      <c r="D1300" s="14"/>
    </row>
    <row r="1301" spans="1:19" x14ac:dyDescent="0.25">
      <c r="B1301" s="12"/>
      <c r="C1301" s="17"/>
      <c r="D1301" s="14"/>
    </row>
    <row r="1302" spans="1:19" x14ac:dyDescent="0.25">
      <c r="B1302" s="12"/>
      <c r="C1302" s="17"/>
      <c r="D1302" s="14"/>
    </row>
    <row r="1304" spans="1:19" ht="15.75" x14ac:dyDescent="0.25">
      <c r="B1304" s="21" t="s">
        <v>791</v>
      </c>
      <c r="P1304" s="21"/>
    </row>
    <row r="1305" spans="1:19" ht="15.75" x14ac:dyDescent="0.25">
      <c r="B1305" s="164" t="s">
        <v>535</v>
      </c>
      <c r="C1305" s="165"/>
      <c r="D1305" s="165"/>
      <c r="E1305" s="165"/>
      <c r="F1305" s="152"/>
      <c r="P1305" s="166" t="s">
        <v>537</v>
      </c>
      <c r="Q1305" s="162"/>
      <c r="R1305" s="162"/>
      <c r="S1305" s="162"/>
    </row>
    <row r="1306" spans="1:19" ht="15.75" x14ac:dyDescent="0.25">
      <c r="B1306" s="21" t="s">
        <v>792</v>
      </c>
      <c r="P1306" s="21"/>
    </row>
    <row r="1307" spans="1:19" ht="16.5" thickBot="1" x14ac:dyDescent="0.3">
      <c r="B1307" s="9" t="s">
        <v>54</v>
      </c>
      <c r="C1307" s="9" t="s">
        <v>46</v>
      </c>
      <c r="D1307" s="9" t="s">
        <v>87</v>
      </c>
      <c r="P1307" s="9" t="s">
        <v>129</v>
      </c>
      <c r="Q1307" s="9" t="s">
        <v>130</v>
      </c>
      <c r="R1307" s="9" t="s">
        <v>46</v>
      </c>
      <c r="S1307" s="9" t="s">
        <v>131</v>
      </c>
    </row>
    <row r="1308" spans="1:19" x14ac:dyDescent="0.25">
      <c r="A1308">
        <v>1</v>
      </c>
      <c r="B1308" s="12">
        <v>0.12</v>
      </c>
      <c r="C1308" s="17">
        <v>2.2000000000000002</v>
      </c>
      <c r="D1308" s="14">
        <f t="shared" ref="D1308:D1317" si="139">C1308/B1308</f>
        <v>18.333333333333336</v>
      </c>
      <c r="O1308">
        <v>1</v>
      </c>
      <c r="P1308" s="12">
        <v>6.2</v>
      </c>
      <c r="Q1308" s="12">
        <v>2.11</v>
      </c>
      <c r="R1308" s="17">
        <v>31.7</v>
      </c>
      <c r="S1308" s="14">
        <f>R1308/Q1308</f>
        <v>15.023696682464456</v>
      </c>
    </row>
    <row r="1309" spans="1:19" x14ac:dyDescent="0.25">
      <c r="A1309">
        <v>2</v>
      </c>
      <c r="B1309" s="12">
        <v>0.22</v>
      </c>
      <c r="C1309" s="17">
        <v>4.7</v>
      </c>
      <c r="D1309" s="14">
        <f t="shared" si="139"/>
        <v>21.363636363636363</v>
      </c>
      <c r="O1309">
        <v>2</v>
      </c>
      <c r="P1309" s="12">
        <v>6.6</v>
      </c>
      <c r="Q1309" s="12">
        <v>2.27</v>
      </c>
      <c r="R1309" s="17">
        <v>34.5</v>
      </c>
      <c r="S1309" s="14">
        <f t="shared" ref="S1309:S1311" si="140">R1309/Q1309</f>
        <v>15.198237885462555</v>
      </c>
    </row>
    <row r="1310" spans="1:19" x14ac:dyDescent="0.25">
      <c r="A1310">
        <v>3</v>
      </c>
      <c r="B1310" s="12">
        <v>0.33</v>
      </c>
      <c r="C1310" s="17">
        <v>7</v>
      </c>
      <c r="D1310" s="14">
        <f t="shared" si="139"/>
        <v>21.212121212121211</v>
      </c>
      <c r="O1310">
        <v>3</v>
      </c>
      <c r="P1310" s="12">
        <v>7</v>
      </c>
      <c r="Q1310" s="12">
        <v>2.44</v>
      </c>
      <c r="R1310" s="17">
        <v>37.700000000000003</v>
      </c>
      <c r="S1310" s="14">
        <f t="shared" si="140"/>
        <v>15.45081967213115</v>
      </c>
    </row>
    <row r="1311" spans="1:19" x14ac:dyDescent="0.25">
      <c r="A1311">
        <v>4</v>
      </c>
      <c r="B1311" s="12">
        <v>0.56000000000000005</v>
      </c>
      <c r="C1311" s="17">
        <v>11.7</v>
      </c>
      <c r="D1311" s="14">
        <f t="shared" si="139"/>
        <v>20.892857142857139</v>
      </c>
      <c r="O1311">
        <v>4</v>
      </c>
      <c r="P1311" s="12">
        <v>7.4</v>
      </c>
      <c r="Q1311" s="12">
        <v>2.61</v>
      </c>
      <c r="R1311" s="17">
        <v>40.5</v>
      </c>
      <c r="S1311" s="14">
        <f t="shared" si="140"/>
        <v>15.517241379310345</v>
      </c>
    </row>
    <row r="1312" spans="1:19" x14ac:dyDescent="0.25">
      <c r="A1312">
        <v>5</v>
      </c>
      <c r="B1312" s="12">
        <v>0.76</v>
      </c>
      <c r="C1312" s="17">
        <v>15.5</v>
      </c>
      <c r="D1312" s="14">
        <f t="shared" si="139"/>
        <v>20.394736842105264</v>
      </c>
    </row>
    <row r="1313" spans="1:19" x14ac:dyDescent="0.25">
      <c r="A1313">
        <v>6</v>
      </c>
      <c r="B1313" s="12">
        <v>1.03</v>
      </c>
      <c r="C1313" s="17">
        <v>20.5</v>
      </c>
      <c r="D1313" s="14">
        <f t="shared" si="139"/>
        <v>19.902912621359224</v>
      </c>
    </row>
    <row r="1314" spans="1:19" x14ac:dyDescent="0.25">
      <c r="A1314">
        <v>7</v>
      </c>
      <c r="B1314" s="12">
        <v>1.39</v>
      </c>
      <c r="C1314" s="17">
        <v>25.6</v>
      </c>
      <c r="D1314" s="14">
        <f t="shared" si="139"/>
        <v>18.417266187050362</v>
      </c>
    </row>
    <row r="1315" spans="1:19" x14ac:dyDescent="0.25">
      <c r="A1315">
        <v>8</v>
      </c>
      <c r="B1315" s="12">
        <v>1.76</v>
      </c>
      <c r="C1315" s="17">
        <v>31</v>
      </c>
      <c r="D1315" s="14">
        <f t="shared" si="139"/>
        <v>17.613636363636363</v>
      </c>
    </row>
    <row r="1316" spans="1:19" x14ac:dyDescent="0.25">
      <c r="A1316">
        <v>9</v>
      </c>
      <c r="B1316" s="12">
        <v>2.19</v>
      </c>
      <c r="C1316" s="17">
        <v>36</v>
      </c>
      <c r="D1316" s="14">
        <f t="shared" si="139"/>
        <v>16.438356164383563</v>
      </c>
    </row>
    <row r="1317" spans="1:19" x14ac:dyDescent="0.25">
      <c r="A1317">
        <v>10</v>
      </c>
      <c r="B1317" s="12">
        <v>2.61</v>
      </c>
      <c r="C1317" s="17">
        <v>40.5</v>
      </c>
      <c r="D1317" s="14">
        <f t="shared" si="139"/>
        <v>15.517241379310345</v>
      </c>
    </row>
    <row r="1318" spans="1:19" x14ac:dyDescent="0.25">
      <c r="B1318" s="12"/>
      <c r="C1318" s="17"/>
      <c r="D1318" s="14"/>
    </row>
    <row r="1319" spans="1:19" x14ac:dyDescent="0.25">
      <c r="B1319" s="12"/>
      <c r="C1319" s="17"/>
      <c r="D1319" s="14"/>
    </row>
    <row r="1320" spans="1:19" x14ac:dyDescent="0.25">
      <c r="B1320" s="12"/>
      <c r="C1320" s="17"/>
      <c r="D1320" s="14"/>
    </row>
    <row r="1321" spans="1:19" x14ac:dyDescent="0.25">
      <c r="B1321" s="12"/>
      <c r="C1321" s="17"/>
      <c r="D1321" s="14"/>
    </row>
    <row r="1322" spans="1:19" x14ac:dyDescent="0.25">
      <c r="B1322" s="12"/>
      <c r="C1322" s="17"/>
      <c r="D1322" s="14"/>
    </row>
    <row r="1324" spans="1:19" ht="15.75" x14ac:dyDescent="0.25">
      <c r="B1324" s="21" t="s">
        <v>791</v>
      </c>
      <c r="P1324" s="21"/>
    </row>
    <row r="1325" spans="1:19" ht="15.75" x14ac:dyDescent="0.25">
      <c r="B1325" s="164" t="s">
        <v>535</v>
      </c>
      <c r="C1325" s="165"/>
      <c r="D1325" s="165"/>
      <c r="E1325" s="165"/>
      <c r="F1325" s="152"/>
      <c r="P1325" s="166" t="s">
        <v>537</v>
      </c>
      <c r="Q1325" s="162"/>
      <c r="R1325" s="162"/>
      <c r="S1325" s="162"/>
    </row>
    <row r="1326" spans="1:19" ht="15.75" x14ac:dyDescent="0.25">
      <c r="B1326" s="21" t="s">
        <v>777</v>
      </c>
      <c r="P1326" s="21"/>
    </row>
    <row r="1327" spans="1:19" ht="16.5" thickBot="1" x14ac:dyDescent="0.3">
      <c r="B1327" s="9" t="s">
        <v>54</v>
      </c>
      <c r="C1327" s="9" t="s">
        <v>46</v>
      </c>
      <c r="D1327" s="9" t="s">
        <v>87</v>
      </c>
      <c r="P1327" s="9" t="s">
        <v>129</v>
      </c>
      <c r="Q1327" s="9" t="s">
        <v>130</v>
      </c>
      <c r="R1327" s="9" t="s">
        <v>46</v>
      </c>
      <c r="S1327" s="9" t="s">
        <v>131</v>
      </c>
    </row>
    <row r="1328" spans="1:19" x14ac:dyDescent="0.25">
      <c r="A1328">
        <v>1</v>
      </c>
      <c r="B1328" s="12">
        <v>0.12</v>
      </c>
      <c r="C1328" s="17">
        <v>2.2999999999999998</v>
      </c>
      <c r="D1328" s="14">
        <f t="shared" ref="D1328:D1337" si="141">C1328/B1328</f>
        <v>19.166666666666664</v>
      </c>
      <c r="O1328">
        <v>1</v>
      </c>
      <c r="P1328" s="12">
        <v>6.2</v>
      </c>
      <c r="Q1328" s="12">
        <v>2.42</v>
      </c>
      <c r="R1328" s="17">
        <v>31</v>
      </c>
      <c r="S1328" s="14">
        <f>R1328/Q1328</f>
        <v>12.809917355371901</v>
      </c>
    </row>
    <row r="1329" spans="1:19" x14ac:dyDescent="0.25">
      <c r="A1329">
        <v>2</v>
      </c>
      <c r="B1329" s="12">
        <v>0.25</v>
      </c>
      <c r="C1329" s="17">
        <v>5.6</v>
      </c>
      <c r="D1329" s="14">
        <f t="shared" si="141"/>
        <v>22.4</v>
      </c>
      <c r="O1329">
        <v>2</v>
      </c>
      <c r="P1329" s="12">
        <v>6.6</v>
      </c>
      <c r="Q1329" s="12">
        <v>2.7</v>
      </c>
      <c r="R1329" s="17">
        <v>35.299999999999997</v>
      </c>
      <c r="S1329" s="14">
        <f t="shared" ref="S1329:S1331" si="142">R1329/Q1329</f>
        <v>13.074074074074073</v>
      </c>
    </row>
    <row r="1330" spans="1:19" x14ac:dyDescent="0.25">
      <c r="A1330">
        <v>3</v>
      </c>
      <c r="B1330" s="12">
        <v>0.37</v>
      </c>
      <c r="C1330" s="17">
        <v>8.1</v>
      </c>
      <c r="D1330" s="14">
        <f t="shared" si="141"/>
        <v>21.891891891891891</v>
      </c>
      <c r="O1330">
        <v>3</v>
      </c>
      <c r="P1330" s="12">
        <v>7</v>
      </c>
      <c r="Q1330" s="12">
        <v>2.89</v>
      </c>
      <c r="R1330" s="17">
        <v>37.799999999999997</v>
      </c>
      <c r="S1330" s="14">
        <f t="shared" si="142"/>
        <v>13.079584775086504</v>
      </c>
    </row>
    <row r="1331" spans="1:19" x14ac:dyDescent="0.25">
      <c r="A1331">
        <v>4</v>
      </c>
      <c r="B1331" s="12">
        <v>0.6</v>
      </c>
      <c r="C1331" s="17">
        <v>12.2</v>
      </c>
      <c r="D1331" s="14">
        <f t="shared" si="141"/>
        <v>20.333333333333332</v>
      </c>
      <c r="O1331">
        <v>4</v>
      </c>
      <c r="P1331" s="12">
        <v>7.4</v>
      </c>
      <c r="Q1331" s="12">
        <v>3.08</v>
      </c>
      <c r="R1331" s="17">
        <v>40.9</v>
      </c>
      <c r="S1331" s="14">
        <f t="shared" si="142"/>
        <v>13.279220779220779</v>
      </c>
    </row>
    <row r="1332" spans="1:19" x14ac:dyDescent="0.25">
      <c r="A1332">
        <v>5</v>
      </c>
      <c r="B1332" s="12">
        <v>0.82</v>
      </c>
      <c r="C1332" s="17">
        <v>15.8</v>
      </c>
      <c r="D1332" s="14">
        <f t="shared" si="141"/>
        <v>19.26829268292683</v>
      </c>
    </row>
    <row r="1333" spans="1:19" x14ac:dyDescent="0.25">
      <c r="A1333">
        <v>6</v>
      </c>
      <c r="B1333" s="12">
        <v>1.08</v>
      </c>
      <c r="C1333" s="17">
        <v>19.3</v>
      </c>
      <c r="D1333" s="14">
        <f t="shared" si="141"/>
        <v>17.87037037037037</v>
      </c>
    </row>
    <row r="1334" spans="1:19" x14ac:dyDescent="0.25">
      <c r="A1334">
        <v>7</v>
      </c>
      <c r="B1334" s="12">
        <v>1.51</v>
      </c>
      <c r="C1334" s="17">
        <v>25.4</v>
      </c>
      <c r="D1334" s="14">
        <f t="shared" si="141"/>
        <v>16.82119205298013</v>
      </c>
    </row>
    <row r="1335" spans="1:19" x14ac:dyDescent="0.25">
      <c r="A1335">
        <v>8</v>
      </c>
      <c r="B1335" s="12">
        <v>2.0099999999999998</v>
      </c>
      <c r="C1335" s="17">
        <v>30.9</v>
      </c>
      <c r="D1335" s="14">
        <f t="shared" si="141"/>
        <v>15.37313432835821</v>
      </c>
    </row>
    <row r="1336" spans="1:19" x14ac:dyDescent="0.25">
      <c r="A1336">
        <v>9</v>
      </c>
      <c r="B1336" s="12">
        <v>2.5</v>
      </c>
      <c r="C1336" s="17">
        <v>35.799999999999997</v>
      </c>
      <c r="D1336" s="14">
        <f t="shared" si="141"/>
        <v>14.319999999999999</v>
      </c>
    </row>
    <row r="1337" spans="1:19" x14ac:dyDescent="0.25">
      <c r="A1337">
        <v>10</v>
      </c>
      <c r="B1337" s="12">
        <v>3.08</v>
      </c>
      <c r="C1337" s="17">
        <v>40.9</v>
      </c>
      <c r="D1337" s="14">
        <f t="shared" si="141"/>
        <v>13.279220779220779</v>
      </c>
    </row>
    <row r="1338" spans="1:19" x14ac:dyDescent="0.25">
      <c r="B1338" s="12"/>
      <c r="C1338" s="17"/>
      <c r="D1338" s="14"/>
    </row>
    <row r="1339" spans="1:19" x14ac:dyDescent="0.25">
      <c r="B1339" s="12"/>
      <c r="C1339" s="17"/>
      <c r="D1339" s="14"/>
    </row>
    <row r="1340" spans="1:19" x14ac:dyDescent="0.25">
      <c r="B1340" s="12"/>
      <c r="C1340" s="17"/>
      <c r="D1340" s="14"/>
    </row>
    <row r="1341" spans="1:19" x14ac:dyDescent="0.25">
      <c r="B1341" s="12"/>
      <c r="C1341" s="17"/>
      <c r="D1341" s="14"/>
    </row>
    <row r="1342" spans="1:19" x14ac:dyDescent="0.25">
      <c r="B1342" s="12"/>
      <c r="C1342" s="17"/>
      <c r="D1342" s="14"/>
    </row>
    <row r="1344" spans="1:19" ht="15.75" x14ac:dyDescent="0.25">
      <c r="B1344" s="21" t="s">
        <v>810</v>
      </c>
      <c r="P1344" s="21"/>
    </row>
    <row r="1345" spans="1:19" ht="15.75" x14ac:dyDescent="0.25">
      <c r="B1345" s="164" t="s">
        <v>535</v>
      </c>
      <c r="C1345" s="165"/>
      <c r="D1345" s="165"/>
      <c r="E1345" s="165"/>
      <c r="F1345" s="158"/>
      <c r="P1345" s="166" t="s">
        <v>537</v>
      </c>
      <c r="Q1345" s="162"/>
      <c r="R1345" s="162"/>
      <c r="S1345" s="162"/>
    </row>
    <row r="1346" spans="1:19" ht="15.75" x14ac:dyDescent="0.25">
      <c r="B1346" s="21" t="s">
        <v>811</v>
      </c>
      <c r="P1346" s="21"/>
    </row>
    <row r="1347" spans="1:19" ht="16.5" thickBot="1" x14ac:dyDescent="0.3">
      <c r="B1347" s="9" t="s">
        <v>54</v>
      </c>
      <c r="C1347" s="9" t="s">
        <v>46</v>
      </c>
      <c r="D1347" s="9" t="s">
        <v>87</v>
      </c>
      <c r="P1347" s="9" t="s">
        <v>129</v>
      </c>
      <c r="Q1347" s="9" t="s">
        <v>130</v>
      </c>
      <c r="R1347" s="9" t="s">
        <v>46</v>
      </c>
      <c r="S1347" s="9" t="s">
        <v>131</v>
      </c>
    </row>
    <row r="1348" spans="1:19" x14ac:dyDescent="0.25">
      <c r="A1348">
        <v>1</v>
      </c>
      <c r="B1348" s="12">
        <v>0.1</v>
      </c>
      <c r="C1348" s="17">
        <v>1.6</v>
      </c>
      <c r="D1348" s="14">
        <f t="shared" ref="D1348:D1358" si="143">C1348/B1348</f>
        <v>16</v>
      </c>
      <c r="O1348">
        <v>1</v>
      </c>
      <c r="P1348" s="12">
        <v>6.2</v>
      </c>
      <c r="Q1348" s="12">
        <v>2.16</v>
      </c>
      <c r="R1348" s="17">
        <v>35.799999999999997</v>
      </c>
      <c r="S1348" s="14">
        <f>R1348/Q1348</f>
        <v>16.574074074074073</v>
      </c>
    </row>
    <row r="1349" spans="1:19" x14ac:dyDescent="0.25">
      <c r="A1349">
        <v>2</v>
      </c>
      <c r="B1349" s="12">
        <v>0.18</v>
      </c>
      <c r="C1349" s="17">
        <v>3.2</v>
      </c>
      <c r="D1349" s="14">
        <f t="shared" si="143"/>
        <v>17.777777777777779</v>
      </c>
      <c r="O1349">
        <v>2</v>
      </c>
      <c r="P1349" s="12">
        <v>6.6</v>
      </c>
      <c r="Q1349" s="12">
        <v>2.3199999999999998</v>
      </c>
      <c r="R1349" s="17">
        <v>39.700000000000003</v>
      </c>
      <c r="S1349" s="14">
        <f t="shared" ref="S1349:S1351" si="144">R1349/Q1349</f>
        <v>17.112068965517246</v>
      </c>
    </row>
    <row r="1350" spans="1:19" x14ac:dyDescent="0.25">
      <c r="A1350">
        <v>3</v>
      </c>
      <c r="B1350" s="12">
        <v>0.27</v>
      </c>
      <c r="C1350" s="17">
        <v>5.7</v>
      </c>
      <c r="D1350" s="14">
        <f t="shared" si="143"/>
        <v>21.111111111111111</v>
      </c>
      <c r="O1350">
        <v>3</v>
      </c>
      <c r="P1350" s="12">
        <v>7</v>
      </c>
      <c r="Q1350" s="12">
        <v>2.5</v>
      </c>
      <c r="R1350" s="17">
        <v>43.6</v>
      </c>
      <c r="S1350" s="14">
        <f t="shared" si="144"/>
        <v>17.440000000000001</v>
      </c>
    </row>
    <row r="1351" spans="1:19" x14ac:dyDescent="0.25">
      <c r="A1351">
        <v>4</v>
      </c>
      <c r="B1351" s="12">
        <v>0.45</v>
      </c>
      <c r="C1351" s="17">
        <v>9.8000000000000007</v>
      </c>
      <c r="D1351" s="14">
        <f t="shared" si="143"/>
        <v>21.777777777777779</v>
      </c>
      <c r="O1351">
        <v>4</v>
      </c>
      <c r="P1351" s="12">
        <v>7.4</v>
      </c>
      <c r="Q1351" s="12">
        <v>2.68</v>
      </c>
      <c r="R1351" s="17">
        <v>46.2</v>
      </c>
      <c r="S1351" s="14">
        <f t="shared" si="144"/>
        <v>17.238805970149254</v>
      </c>
    </row>
    <row r="1352" spans="1:19" x14ac:dyDescent="0.25">
      <c r="A1352">
        <v>5</v>
      </c>
      <c r="B1352" s="12">
        <v>0.71</v>
      </c>
      <c r="C1352" s="17">
        <v>15.5</v>
      </c>
      <c r="D1352" s="14">
        <f t="shared" si="143"/>
        <v>21.83098591549296</v>
      </c>
    </row>
    <row r="1353" spans="1:19" x14ac:dyDescent="0.25">
      <c r="A1353">
        <v>6</v>
      </c>
      <c r="B1353" s="12">
        <v>1</v>
      </c>
      <c r="C1353" s="17">
        <v>21.1</v>
      </c>
      <c r="D1353" s="14">
        <f t="shared" si="143"/>
        <v>21.1</v>
      </c>
    </row>
    <row r="1354" spans="1:19" x14ac:dyDescent="0.25">
      <c r="A1354">
        <v>7</v>
      </c>
      <c r="B1354" s="12">
        <v>1.42</v>
      </c>
      <c r="C1354" s="17">
        <v>29.2</v>
      </c>
      <c r="D1354" s="14">
        <f t="shared" si="143"/>
        <v>20.56338028169014</v>
      </c>
    </row>
    <row r="1355" spans="1:19" x14ac:dyDescent="0.25">
      <c r="A1355">
        <v>8</v>
      </c>
      <c r="B1355" s="12">
        <v>1.94</v>
      </c>
      <c r="C1355" s="17">
        <v>35.799999999999997</v>
      </c>
      <c r="D1355" s="14">
        <f t="shared" si="143"/>
        <v>18.453608247422679</v>
      </c>
    </row>
    <row r="1356" spans="1:19" x14ac:dyDescent="0.25">
      <c r="A1356">
        <v>9</v>
      </c>
      <c r="B1356" s="12">
        <v>2.21</v>
      </c>
      <c r="C1356" s="17">
        <v>41.1</v>
      </c>
      <c r="D1356" s="14">
        <f t="shared" si="143"/>
        <v>18.597285067873305</v>
      </c>
    </row>
    <row r="1357" spans="1:19" x14ac:dyDescent="0.25">
      <c r="A1357">
        <v>10</v>
      </c>
      <c r="B1357" s="12">
        <v>2.5</v>
      </c>
      <c r="C1357" s="17">
        <v>43.3</v>
      </c>
      <c r="D1357" s="14">
        <f t="shared" si="143"/>
        <v>17.32</v>
      </c>
    </row>
    <row r="1358" spans="1:19" x14ac:dyDescent="0.25">
      <c r="A1358">
        <v>11</v>
      </c>
      <c r="B1358" s="12">
        <v>2.68</v>
      </c>
      <c r="C1358" s="17">
        <v>46.2</v>
      </c>
      <c r="D1358" s="14">
        <f t="shared" si="143"/>
        <v>17.238805970149254</v>
      </c>
    </row>
    <row r="1359" spans="1:19" x14ac:dyDescent="0.25">
      <c r="B1359" s="12"/>
      <c r="C1359" s="17"/>
      <c r="D1359" s="14"/>
    </row>
    <row r="1360" spans="1:19" x14ac:dyDescent="0.25">
      <c r="B1360" s="12"/>
      <c r="C1360" s="17"/>
      <c r="D1360" s="14"/>
    </row>
    <row r="1361" spans="1:19" x14ac:dyDescent="0.25">
      <c r="B1361" s="12"/>
      <c r="C1361" s="17"/>
      <c r="D1361" s="14"/>
    </row>
    <row r="1362" spans="1:19" x14ac:dyDescent="0.25">
      <c r="B1362" s="12"/>
      <c r="C1362" s="17"/>
      <c r="D1362" s="14"/>
    </row>
    <row r="1363" spans="1:19" x14ac:dyDescent="0.25">
      <c r="B1363" s="12"/>
      <c r="C1363" s="17"/>
      <c r="D1363" s="14"/>
    </row>
    <row r="1364" spans="1:19" x14ac:dyDescent="0.25">
      <c r="A1364" s="57"/>
      <c r="B1364" s="103" t="s">
        <v>546</v>
      </c>
      <c r="C1364" s="57"/>
      <c r="D1364" s="57"/>
      <c r="E1364" s="57"/>
      <c r="F1364" s="57"/>
      <c r="G1364" s="57"/>
      <c r="H1364" s="57"/>
      <c r="I1364" s="57"/>
      <c r="J1364" s="57"/>
      <c r="K1364" s="57"/>
      <c r="L1364" s="57"/>
      <c r="M1364" s="57"/>
      <c r="N1364" s="57"/>
      <c r="O1364" s="57"/>
      <c r="P1364" s="57"/>
      <c r="Q1364" s="57"/>
      <c r="R1364" s="57"/>
      <c r="S1364" s="57"/>
    </row>
    <row r="1366" spans="1:19" ht="15.75" x14ac:dyDescent="0.25">
      <c r="B1366" s="21" t="s">
        <v>534</v>
      </c>
      <c r="P1366" s="21"/>
    </row>
    <row r="1367" spans="1:19" ht="15.75" x14ac:dyDescent="0.25">
      <c r="B1367" s="164" t="s">
        <v>541</v>
      </c>
      <c r="C1367" s="164"/>
      <c r="D1367" s="164"/>
      <c r="E1367" s="164"/>
      <c r="F1367" s="152"/>
      <c r="P1367" s="166" t="s">
        <v>537</v>
      </c>
      <c r="Q1367" s="166"/>
      <c r="R1367" s="166"/>
      <c r="S1367" s="166"/>
    </row>
    <row r="1368" spans="1:19" ht="15.75" x14ac:dyDescent="0.25">
      <c r="B1368" s="21" t="s">
        <v>536</v>
      </c>
      <c r="P1368" s="21"/>
    </row>
    <row r="1369" spans="1:19" ht="16.5" thickBot="1" x14ac:dyDescent="0.3">
      <c r="B1369" s="9" t="s">
        <v>54</v>
      </c>
      <c r="C1369" s="9" t="s">
        <v>46</v>
      </c>
      <c r="D1369" s="9" t="s">
        <v>87</v>
      </c>
      <c r="P1369" s="9" t="s">
        <v>129</v>
      </c>
      <c r="Q1369" s="9" t="s">
        <v>130</v>
      </c>
      <c r="R1369" s="9" t="s">
        <v>46</v>
      </c>
      <c r="S1369" s="9" t="s">
        <v>131</v>
      </c>
    </row>
    <row r="1370" spans="1:19" x14ac:dyDescent="0.25">
      <c r="A1370">
        <v>1</v>
      </c>
      <c r="B1370" s="12">
        <v>0.06</v>
      </c>
      <c r="C1370" s="17">
        <v>1.8</v>
      </c>
      <c r="D1370" s="14">
        <f t="shared" ref="D1370:D1377" si="145">C1370/B1370</f>
        <v>30.000000000000004</v>
      </c>
      <c r="O1370">
        <v>1</v>
      </c>
      <c r="P1370" s="12">
        <v>6.2</v>
      </c>
      <c r="Q1370" s="12">
        <v>2.75</v>
      </c>
      <c r="R1370" s="17">
        <v>33.200000000000003</v>
      </c>
      <c r="S1370" s="14">
        <f>R1370/Q1370</f>
        <v>12.072727272727274</v>
      </c>
    </row>
    <row r="1371" spans="1:19" x14ac:dyDescent="0.25">
      <c r="A1371">
        <v>2</v>
      </c>
      <c r="B1371" s="12">
        <v>0.23</v>
      </c>
      <c r="C1371" s="17">
        <v>6.5</v>
      </c>
      <c r="D1371" s="14">
        <f t="shared" si="145"/>
        <v>28.260869565217391</v>
      </c>
      <c r="O1371">
        <v>2</v>
      </c>
      <c r="P1371" s="12">
        <v>6.6</v>
      </c>
      <c r="Q1371" s="12">
        <v>2.9</v>
      </c>
      <c r="R1371" s="17">
        <v>35.200000000000003</v>
      </c>
      <c r="S1371" s="14">
        <f t="shared" ref="S1371:S1373" si="146">R1371/Q1371</f>
        <v>12.13793103448276</v>
      </c>
    </row>
    <row r="1372" spans="1:19" x14ac:dyDescent="0.25">
      <c r="A1372">
        <v>3</v>
      </c>
      <c r="B1372" s="12">
        <v>0.8</v>
      </c>
      <c r="C1372" s="17">
        <v>16</v>
      </c>
      <c r="D1372" s="14">
        <f t="shared" si="145"/>
        <v>20</v>
      </c>
      <c r="O1372">
        <v>3</v>
      </c>
      <c r="P1372" s="12">
        <v>7</v>
      </c>
      <c r="Q1372" s="12">
        <v>3.15</v>
      </c>
      <c r="R1372" s="17">
        <v>37.9</v>
      </c>
      <c r="S1372" s="14">
        <f t="shared" si="146"/>
        <v>12.031746031746032</v>
      </c>
    </row>
    <row r="1373" spans="1:19" x14ac:dyDescent="0.25">
      <c r="A1373">
        <v>4</v>
      </c>
      <c r="B1373" s="12">
        <v>1.43</v>
      </c>
      <c r="C1373" s="17">
        <v>24</v>
      </c>
      <c r="D1373" s="14">
        <f t="shared" si="145"/>
        <v>16.783216783216783</v>
      </c>
      <c r="O1373">
        <v>4</v>
      </c>
      <c r="P1373" s="12">
        <v>7.4</v>
      </c>
      <c r="Q1373" s="12">
        <v>3.3</v>
      </c>
      <c r="R1373" s="17">
        <v>40.1</v>
      </c>
      <c r="S1373" s="14">
        <f t="shared" si="146"/>
        <v>12.151515151515152</v>
      </c>
    </row>
    <row r="1374" spans="1:19" x14ac:dyDescent="0.25">
      <c r="A1374">
        <v>5</v>
      </c>
      <c r="B1374" s="12">
        <v>1.9</v>
      </c>
      <c r="C1374" s="17">
        <v>29.1</v>
      </c>
      <c r="D1374" s="14">
        <f t="shared" si="145"/>
        <v>15.315789473684212</v>
      </c>
    </row>
    <row r="1375" spans="1:19" x14ac:dyDescent="0.25">
      <c r="A1375">
        <v>6</v>
      </c>
      <c r="B1375" s="12">
        <v>2.54</v>
      </c>
      <c r="C1375" s="17">
        <v>34.700000000000003</v>
      </c>
      <c r="D1375" s="14">
        <f t="shared" si="145"/>
        <v>13.661417322834646</v>
      </c>
    </row>
    <row r="1376" spans="1:19" x14ac:dyDescent="0.25">
      <c r="A1376">
        <v>7</v>
      </c>
      <c r="B1376" s="12">
        <v>3</v>
      </c>
      <c r="C1376" s="17">
        <v>38.1</v>
      </c>
      <c r="D1376" s="14">
        <f t="shared" si="145"/>
        <v>12.700000000000001</v>
      </c>
    </row>
    <row r="1377" spans="1:19" x14ac:dyDescent="0.25">
      <c r="A1377">
        <v>8</v>
      </c>
      <c r="B1377" s="12">
        <v>3.3</v>
      </c>
      <c r="C1377" s="17">
        <v>40.1</v>
      </c>
      <c r="D1377" s="14">
        <f t="shared" si="145"/>
        <v>12.151515151515152</v>
      </c>
    </row>
    <row r="1378" spans="1:19" x14ac:dyDescent="0.25">
      <c r="B1378" s="12"/>
      <c r="C1378" s="17"/>
      <c r="D1378" s="14"/>
    </row>
    <row r="1379" spans="1:19" x14ac:dyDescent="0.25">
      <c r="B1379" s="12"/>
      <c r="C1379" s="17"/>
      <c r="D1379" s="14"/>
    </row>
    <row r="1380" spans="1:19" x14ac:dyDescent="0.25">
      <c r="B1380" s="12"/>
      <c r="C1380" s="17"/>
      <c r="D1380" s="14"/>
    </row>
    <row r="1381" spans="1:19" x14ac:dyDescent="0.25">
      <c r="B1381" s="12"/>
      <c r="C1381" s="17"/>
      <c r="D1381" s="14"/>
    </row>
    <row r="1382" spans="1:19" x14ac:dyDescent="0.25">
      <c r="B1382" s="12"/>
      <c r="C1382" s="17"/>
      <c r="D1382" s="14"/>
    </row>
    <row r="1383" spans="1:19" x14ac:dyDescent="0.25">
      <c r="B1383" s="12"/>
      <c r="C1383" s="17"/>
      <c r="D1383" s="14"/>
    </row>
    <row r="1384" spans="1:19" x14ac:dyDescent="0.25">
      <c r="B1384" s="12"/>
      <c r="C1384" s="17"/>
      <c r="D1384" s="14"/>
    </row>
    <row r="1386" spans="1:19" ht="15.75" x14ac:dyDescent="0.25">
      <c r="B1386" s="21" t="s">
        <v>534</v>
      </c>
      <c r="P1386" s="21"/>
    </row>
    <row r="1387" spans="1:19" ht="15.75" x14ac:dyDescent="0.25">
      <c r="B1387" s="164" t="s">
        <v>541</v>
      </c>
      <c r="C1387" s="165"/>
      <c r="D1387" s="165"/>
      <c r="E1387" s="165"/>
      <c r="F1387" s="101"/>
      <c r="P1387" s="166" t="s">
        <v>537</v>
      </c>
      <c r="Q1387" s="162"/>
      <c r="R1387" s="162"/>
      <c r="S1387" s="162"/>
    </row>
    <row r="1388" spans="1:19" ht="15.75" x14ac:dyDescent="0.25">
      <c r="B1388" s="21" t="s">
        <v>542</v>
      </c>
      <c r="P1388" s="21"/>
    </row>
    <row r="1389" spans="1:19" ht="16.5" thickBot="1" x14ac:dyDescent="0.3">
      <c r="B1389" s="9" t="s">
        <v>54</v>
      </c>
      <c r="C1389" s="9" t="s">
        <v>46</v>
      </c>
      <c r="D1389" s="9" t="s">
        <v>87</v>
      </c>
      <c r="P1389" s="9" t="s">
        <v>129</v>
      </c>
      <c r="Q1389" s="9" t="s">
        <v>130</v>
      </c>
      <c r="R1389" s="9" t="s">
        <v>46</v>
      </c>
      <c r="S1389" s="9" t="s">
        <v>131</v>
      </c>
    </row>
    <row r="1390" spans="1:19" x14ac:dyDescent="0.25">
      <c r="A1390">
        <v>1</v>
      </c>
      <c r="B1390" s="12">
        <v>0.08</v>
      </c>
      <c r="C1390" s="17">
        <v>2.2999999999999998</v>
      </c>
      <c r="D1390" s="14">
        <f t="shared" ref="D1390:D1397" si="147">C1390/B1390</f>
        <v>28.749999999999996</v>
      </c>
      <c r="O1390">
        <v>1</v>
      </c>
      <c r="P1390" s="12">
        <v>6.2</v>
      </c>
      <c r="Q1390" s="12">
        <v>1.77</v>
      </c>
      <c r="R1390" s="17">
        <v>37.5</v>
      </c>
      <c r="S1390" s="14">
        <f>R1390/Q1390</f>
        <v>21.1864406779661</v>
      </c>
    </row>
    <row r="1391" spans="1:19" x14ac:dyDescent="0.25">
      <c r="A1391">
        <v>2</v>
      </c>
      <c r="B1391" s="12">
        <v>0.2</v>
      </c>
      <c r="C1391" s="17">
        <v>6.1</v>
      </c>
      <c r="D1391" s="14">
        <f t="shared" si="147"/>
        <v>30.499999999999996</v>
      </c>
      <c r="O1391">
        <v>2</v>
      </c>
      <c r="P1391" s="12">
        <v>6.6</v>
      </c>
      <c r="Q1391" s="12">
        <v>1.92</v>
      </c>
      <c r="R1391" s="17">
        <v>40.9</v>
      </c>
      <c r="S1391" s="14">
        <f t="shared" ref="S1391:S1393" si="148">R1391/Q1391</f>
        <v>21.302083333333332</v>
      </c>
    </row>
    <row r="1392" spans="1:19" x14ac:dyDescent="0.25">
      <c r="A1392">
        <v>3</v>
      </c>
      <c r="B1392" s="12">
        <v>0.62</v>
      </c>
      <c r="C1392" s="17">
        <v>17.5</v>
      </c>
      <c r="D1392" s="14">
        <f t="shared" si="147"/>
        <v>28.225806451612904</v>
      </c>
      <c r="O1392">
        <v>3</v>
      </c>
      <c r="P1392" s="12">
        <v>7</v>
      </c>
      <c r="Q1392" s="12">
        <v>2.04</v>
      </c>
      <c r="R1392" s="17">
        <v>44.4</v>
      </c>
      <c r="S1392" s="14">
        <f t="shared" si="148"/>
        <v>21.764705882352938</v>
      </c>
    </row>
    <row r="1393" spans="1:19" x14ac:dyDescent="0.25">
      <c r="A1393">
        <v>4</v>
      </c>
      <c r="B1393" s="12">
        <v>1.08</v>
      </c>
      <c r="C1393" s="17">
        <v>28.5</v>
      </c>
      <c r="D1393" s="14">
        <f t="shared" si="147"/>
        <v>26.388888888888886</v>
      </c>
      <c r="O1393">
        <v>4</v>
      </c>
      <c r="P1393" s="12">
        <v>7.4</v>
      </c>
      <c r="Q1393" s="12">
        <v>2.1800000000000002</v>
      </c>
      <c r="R1393" s="17">
        <v>47.9</v>
      </c>
      <c r="S1393" s="14">
        <f t="shared" si="148"/>
        <v>21.972477064220183</v>
      </c>
    </row>
    <row r="1394" spans="1:19" x14ac:dyDescent="0.25">
      <c r="A1394">
        <v>5</v>
      </c>
      <c r="B1394" s="12">
        <v>1.37</v>
      </c>
      <c r="C1394" s="17">
        <v>34.4</v>
      </c>
      <c r="D1394" s="14">
        <f t="shared" si="147"/>
        <v>25.109489051094886</v>
      </c>
    </row>
    <row r="1395" spans="1:19" x14ac:dyDescent="0.25">
      <c r="A1395">
        <v>6</v>
      </c>
      <c r="B1395" s="12">
        <v>1.63</v>
      </c>
      <c r="C1395" s="17">
        <v>38.1</v>
      </c>
      <c r="D1395" s="14">
        <f t="shared" si="147"/>
        <v>23.374233128834359</v>
      </c>
    </row>
    <row r="1396" spans="1:19" x14ac:dyDescent="0.25">
      <c r="A1396">
        <v>7</v>
      </c>
      <c r="B1396" s="12">
        <v>1.8</v>
      </c>
      <c r="C1396" s="17">
        <v>41.5</v>
      </c>
      <c r="D1396" s="14">
        <f t="shared" si="147"/>
        <v>23.055555555555554</v>
      </c>
    </row>
    <row r="1397" spans="1:19" x14ac:dyDescent="0.25">
      <c r="A1397">
        <v>8</v>
      </c>
      <c r="B1397" s="12">
        <v>2.1800000000000002</v>
      </c>
      <c r="C1397" s="17">
        <v>47.9</v>
      </c>
      <c r="D1397" s="14">
        <f t="shared" si="147"/>
        <v>21.972477064220183</v>
      </c>
    </row>
    <row r="1398" spans="1:19" x14ac:dyDescent="0.25">
      <c r="B1398" s="12"/>
      <c r="C1398" s="17"/>
      <c r="D1398" s="14"/>
    </row>
    <row r="1399" spans="1:19" x14ac:dyDescent="0.25">
      <c r="B1399" s="12"/>
      <c r="C1399" s="17"/>
      <c r="D1399" s="14"/>
    </row>
    <row r="1400" spans="1:19" x14ac:dyDescent="0.25">
      <c r="B1400" s="12"/>
      <c r="C1400" s="17"/>
      <c r="D1400" s="14"/>
    </row>
    <row r="1401" spans="1:19" x14ac:dyDescent="0.25">
      <c r="B1401" s="12"/>
      <c r="C1401" s="17"/>
      <c r="D1401" s="14"/>
    </row>
    <row r="1402" spans="1:19" x14ac:dyDescent="0.25">
      <c r="B1402" s="12"/>
      <c r="C1402" s="17"/>
      <c r="D1402" s="14"/>
    </row>
    <row r="1403" spans="1:19" x14ac:dyDescent="0.25">
      <c r="B1403" s="12"/>
      <c r="C1403" s="17"/>
      <c r="D1403" s="14"/>
    </row>
    <row r="1404" spans="1:19" x14ac:dyDescent="0.25">
      <c r="B1404" s="12"/>
      <c r="C1404" s="17"/>
      <c r="D1404" s="14"/>
    </row>
    <row r="1406" spans="1:19" ht="15.75" x14ac:dyDescent="0.25">
      <c r="B1406" s="21" t="s">
        <v>534</v>
      </c>
      <c r="P1406" s="21"/>
    </row>
    <row r="1407" spans="1:19" ht="15.75" x14ac:dyDescent="0.25">
      <c r="B1407" s="164" t="s">
        <v>541</v>
      </c>
      <c r="C1407" s="165"/>
      <c r="D1407" s="165"/>
      <c r="E1407" s="165"/>
      <c r="F1407" s="101"/>
      <c r="P1407" s="166" t="s">
        <v>537</v>
      </c>
      <c r="Q1407" s="162"/>
      <c r="R1407" s="162"/>
      <c r="S1407" s="162"/>
    </row>
    <row r="1408" spans="1:19" ht="15.75" x14ac:dyDescent="0.25">
      <c r="B1408" s="21" t="s">
        <v>543</v>
      </c>
      <c r="P1408" s="21"/>
    </row>
    <row r="1409" spans="1:19" ht="16.5" thickBot="1" x14ac:dyDescent="0.3">
      <c r="B1409" s="9" t="s">
        <v>54</v>
      </c>
      <c r="C1409" s="9" t="s">
        <v>46</v>
      </c>
      <c r="D1409" s="9" t="s">
        <v>87</v>
      </c>
      <c r="P1409" s="9" t="s">
        <v>129</v>
      </c>
      <c r="Q1409" s="9" t="s">
        <v>130</v>
      </c>
      <c r="R1409" s="9" t="s">
        <v>46</v>
      </c>
      <c r="S1409" s="9" t="s">
        <v>131</v>
      </c>
    </row>
    <row r="1410" spans="1:19" x14ac:dyDescent="0.25">
      <c r="A1410">
        <v>1</v>
      </c>
      <c r="B1410" s="12">
        <v>0.09</v>
      </c>
      <c r="C1410" s="17">
        <v>3.1</v>
      </c>
      <c r="D1410" s="14">
        <f t="shared" ref="D1410:D1418" si="149">C1410/B1410</f>
        <v>34.44444444444445</v>
      </c>
      <c r="O1410">
        <v>1</v>
      </c>
      <c r="P1410" s="12">
        <v>6.2</v>
      </c>
      <c r="Q1410" s="12">
        <v>1.98</v>
      </c>
      <c r="R1410" s="17">
        <v>42.5</v>
      </c>
      <c r="S1410" s="14">
        <f>R1410/Q1410</f>
        <v>21.464646464646464</v>
      </c>
    </row>
    <row r="1411" spans="1:19" x14ac:dyDescent="0.25">
      <c r="A1411">
        <v>2</v>
      </c>
      <c r="B1411" s="12">
        <v>0.21</v>
      </c>
      <c r="C1411" s="17">
        <v>7.1</v>
      </c>
      <c r="D1411" s="14">
        <f t="shared" si="149"/>
        <v>33.80952380952381</v>
      </c>
      <c r="O1411">
        <v>2</v>
      </c>
      <c r="P1411" s="12">
        <v>6.6</v>
      </c>
      <c r="Q1411" s="12">
        <v>2.12</v>
      </c>
      <c r="R1411" s="17">
        <v>46.2</v>
      </c>
      <c r="S1411" s="14">
        <f t="shared" ref="S1411:S1413" si="150">R1411/Q1411</f>
        <v>21.79245283018868</v>
      </c>
    </row>
    <row r="1412" spans="1:19" x14ac:dyDescent="0.25">
      <c r="A1412">
        <v>3</v>
      </c>
      <c r="B1412" s="12">
        <v>0.56000000000000005</v>
      </c>
      <c r="C1412" s="17">
        <v>17</v>
      </c>
      <c r="D1412" s="14">
        <f t="shared" si="149"/>
        <v>30.357142857142854</v>
      </c>
      <c r="O1412">
        <v>3</v>
      </c>
      <c r="P1412" s="12">
        <v>7</v>
      </c>
      <c r="Q1412" s="12">
        <v>2.27</v>
      </c>
      <c r="R1412" s="17">
        <v>50</v>
      </c>
      <c r="S1412" s="14">
        <f t="shared" si="150"/>
        <v>22.026431718061673</v>
      </c>
    </row>
    <row r="1413" spans="1:19" x14ac:dyDescent="0.25">
      <c r="A1413">
        <v>4</v>
      </c>
      <c r="B1413" s="12">
        <v>0.86</v>
      </c>
      <c r="C1413" s="17">
        <v>24.7</v>
      </c>
      <c r="D1413" s="14">
        <f t="shared" si="149"/>
        <v>28.720930232558139</v>
      </c>
      <c r="O1413">
        <v>4</v>
      </c>
      <c r="P1413" s="12">
        <v>7.4</v>
      </c>
      <c r="Q1413" s="12">
        <v>2.4700000000000002</v>
      </c>
      <c r="R1413" s="17">
        <v>53.5</v>
      </c>
      <c r="S1413" s="14">
        <f t="shared" si="150"/>
        <v>21.659919028340081</v>
      </c>
    </row>
    <row r="1414" spans="1:19" x14ac:dyDescent="0.25">
      <c r="A1414">
        <v>5</v>
      </c>
      <c r="B1414" s="12">
        <v>1.35</v>
      </c>
      <c r="C1414" s="17">
        <v>35.700000000000003</v>
      </c>
      <c r="D1414" s="14">
        <f t="shared" si="149"/>
        <v>26.444444444444446</v>
      </c>
    </row>
    <row r="1415" spans="1:19" x14ac:dyDescent="0.25">
      <c r="A1415">
        <v>6</v>
      </c>
      <c r="B1415" s="12">
        <v>1.81</v>
      </c>
      <c r="C1415" s="17">
        <v>45.7</v>
      </c>
      <c r="D1415" s="14">
        <f t="shared" si="149"/>
        <v>25.248618784530386</v>
      </c>
    </row>
    <row r="1416" spans="1:19" x14ac:dyDescent="0.25">
      <c r="A1416">
        <v>7</v>
      </c>
      <c r="B1416" s="12">
        <v>2.04</v>
      </c>
      <c r="C1416" s="17">
        <v>47.9</v>
      </c>
      <c r="D1416" s="14">
        <f t="shared" si="149"/>
        <v>23.480392156862745</v>
      </c>
    </row>
    <row r="1417" spans="1:19" x14ac:dyDescent="0.25">
      <c r="A1417">
        <v>8</v>
      </c>
      <c r="B1417" s="12">
        <v>2.23</v>
      </c>
      <c r="C1417" s="17">
        <v>50.7</v>
      </c>
      <c r="D1417" s="14">
        <f t="shared" si="149"/>
        <v>22.735426008968613</v>
      </c>
    </row>
    <row r="1418" spans="1:19" x14ac:dyDescent="0.25">
      <c r="A1418">
        <v>9</v>
      </c>
      <c r="B1418" s="12">
        <v>2.4700000000000002</v>
      </c>
      <c r="C1418" s="17">
        <v>53.5</v>
      </c>
      <c r="D1418" s="14">
        <f t="shared" si="149"/>
        <v>21.659919028340081</v>
      </c>
    </row>
    <row r="1419" spans="1:19" x14ac:dyDescent="0.25">
      <c r="B1419" s="12"/>
      <c r="C1419" s="17"/>
      <c r="D1419" s="14"/>
    </row>
    <row r="1420" spans="1:19" x14ac:dyDescent="0.25">
      <c r="B1420" s="12"/>
      <c r="C1420" s="17"/>
      <c r="D1420" s="14"/>
    </row>
    <row r="1421" spans="1:19" x14ac:dyDescent="0.25">
      <c r="B1421" s="12"/>
      <c r="C1421" s="17"/>
      <c r="D1421" s="14"/>
    </row>
    <row r="1422" spans="1:19" x14ac:dyDescent="0.25">
      <c r="B1422" s="12"/>
      <c r="C1422" s="17"/>
      <c r="D1422" s="14"/>
    </row>
    <row r="1423" spans="1:19" x14ac:dyDescent="0.25">
      <c r="B1423" s="12"/>
      <c r="C1423" s="17"/>
      <c r="D1423" s="14"/>
    </row>
    <row r="1424" spans="1:19" x14ac:dyDescent="0.25">
      <c r="B1424" s="12"/>
      <c r="C1424" s="17"/>
      <c r="D1424" s="14"/>
    </row>
    <row r="1426" spans="1:19" ht="15.75" x14ac:dyDescent="0.25">
      <c r="B1426" s="21" t="s">
        <v>534</v>
      </c>
      <c r="P1426" s="21"/>
    </row>
    <row r="1427" spans="1:19" ht="15.75" x14ac:dyDescent="0.25">
      <c r="B1427" s="164" t="s">
        <v>541</v>
      </c>
      <c r="C1427" s="165"/>
      <c r="D1427" s="165"/>
      <c r="E1427" s="165"/>
      <c r="F1427" s="101"/>
      <c r="P1427" s="166" t="s">
        <v>537</v>
      </c>
      <c r="Q1427" s="162"/>
      <c r="R1427" s="162"/>
      <c r="S1427" s="162"/>
    </row>
    <row r="1428" spans="1:19" ht="15.75" x14ac:dyDescent="0.25">
      <c r="B1428" s="21" t="s">
        <v>544</v>
      </c>
      <c r="P1428" s="21"/>
    </row>
    <row r="1429" spans="1:19" ht="16.5" thickBot="1" x14ac:dyDescent="0.3">
      <c r="B1429" s="9" t="s">
        <v>54</v>
      </c>
      <c r="C1429" s="9" t="s">
        <v>46</v>
      </c>
      <c r="D1429" s="9" t="s">
        <v>87</v>
      </c>
      <c r="P1429" s="9" t="s">
        <v>129</v>
      </c>
      <c r="Q1429" s="9" t="s">
        <v>130</v>
      </c>
      <c r="R1429" s="9" t="s">
        <v>46</v>
      </c>
      <c r="S1429" s="9" t="s">
        <v>131</v>
      </c>
    </row>
    <row r="1430" spans="1:19" x14ac:dyDescent="0.25">
      <c r="A1430">
        <v>1</v>
      </c>
      <c r="B1430" s="12">
        <v>0.13</v>
      </c>
      <c r="C1430" s="17">
        <v>4.5999999999999996</v>
      </c>
      <c r="D1430" s="14">
        <f t="shared" ref="D1430:D1437" si="151">C1430/B1430</f>
        <v>35.38461538461538</v>
      </c>
      <c r="O1430">
        <v>1</v>
      </c>
      <c r="P1430" s="12">
        <v>6.2</v>
      </c>
      <c r="Q1430" s="12">
        <v>1.95</v>
      </c>
      <c r="R1430" s="17">
        <v>38.700000000000003</v>
      </c>
      <c r="S1430" s="14">
        <f>R1430/Q1430</f>
        <v>19.846153846153847</v>
      </c>
    </row>
    <row r="1431" spans="1:19" x14ac:dyDescent="0.25">
      <c r="A1431">
        <v>2</v>
      </c>
      <c r="B1431" s="12">
        <v>0.28999999999999998</v>
      </c>
      <c r="C1431" s="17">
        <v>9.5</v>
      </c>
      <c r="D1431" s="14">
        <f t="shared" si="151"/>
        <v>32.758620689655174</v>
      </c>
      <c r="O1431">
        <v>2</v>
      </c>
      <c r="P1431" s="12">
        <v>6.6</v>
      </c>
      <c r="Q1431" s="12">
        <v>2.1</v>
      </c>
      <c r="R1431" s="17">
        <v>42.1</v>
      </c>
      <c r="S1431" s="14">
        <f t="shared" ref="S1431:S1433" si="152">R1431/Q1431</f>
        <v>20.047619047619047</v>
      </c>
    </row>
    <row r="1432" spans="1:19" x14ac:dyDescent="0.25">
      <c r="A1432">
        <v>3</v>
      </c>
      <c r="B1432" s="12">
        <v>0.56000000000000005</v>
      </c>
      <c r="C1432" s="17">
        <v>16.5</v>
      </c>
      <c r="D1432" s="14">
        <f t="shared" si="151"/>
        <v>29.464285714285712</v>
      </c>
      <c r="O1432">
        <v>3</v>
      </c>
      <c r="P1432" s="12">
        <v>7</v>
      </c>
      <c r="Q1432" s="12">
        <v>2.2200000000000002</v>
      </c>
      <c r="R1432" s="17">
        <v>45.4</v>
      </c>
      <c r="S1432" s="14">
        <f t="shared" si="152"/>
        <v>20.450450450450447</v>
      </c>
    </row>
    <row r="1433" spans="1:19" x14ac:dyDescent="0.25">
      <c r="A1433">
        <v>4</v>
      </c>
      <c r="B1433" s="12">
        <v>0.87</v>
      </c>
      <c r="C1433" s="17">
        <v>23.7</v>
      </c>
      <c r="D1433" s="14">
        <f t="shared" si="151"/>
        <v>27.241379310344826</v>
      </c>
      <c r="O1433">
        <v>4</v>
      </c>
      <c r="P1433" s="12">
        <v>7.4</v>
      </c>
      <c r="Q1433" s="12">
        <v>2.36</v>
      </c>
      <c r="R1433" s="17">
        <v>49.1</v>
      </c>
      <c r="S1433" s="14">
        <f t="shared" si="152"/>
        <v>20.805084745762713</v>
      </c>
    </row>
    <row r="1434" spans="1:19" x14ac:dyDescent="0.25">
      <c r="A1434">
        <v>5</v>
      </c>
      <c r="B1434" s="12">
        <v>1.26</v>
      </c>
      <c r="C1434" s="17">
        <v>31.9</v>
      </c>
      <c r="D1434" s="14">
        <f t="shared" si="151"/>
        <v>25.317460317460316</v>
      </c>
    </row>
    <row r="1435" spans="1:19" x14ac:dyDescent="0.25">
      <c r="A1435">
        <v>6</v>
      </c>
      <c r="B1435" s="12">
        <v>1.7</v>
      </c>
      <c r="C1435" s="17">
        <v>40</v>
      </c>
      <c r="D1435" s="14">
        <f t="shared" si="151"/>
        <v>23.529411764705884</v>
      </c>
    </row>
    <row r="1436" spans="1:19" x14ac:dyDescent="0.25">
      <c r="A1436">
        <v>7</v>
      </c>
      <c r="B1436" s="12">
        <v>2.0099999999999998</v>
      </c>
      <c r="C1436" s="17">
        <v>44.2</v>
      </c>
      <c r="D1436" s="14">
        <f t="shared" si="151"/>
        <v>21.990049751243784</v>
      </c>
    </row>
    <row r="1437" spans="1:19" x14ac:dyDescent="0.25">
      <c r="A1437">
        <v>8</v>
      </c>
      <c r="B1437" s="12">
        <v>2.36</v>
      </c>
      <c r="C1437" s="17">
        <v>49.1</v>
      </c>
      <c r="D1437" s="14">
        <f t="shared" si="151"/>
        <v>20.805084745762713</v>
      </c>
    </row>
    <row r="1438" spans="1:19" x14ac:dyDescent="0.25">
      <c r="B1438" s="12"/>
      <c r="C1438" s="17"/>
      <c r="D1438" s="14"/>
    </row>
    <row r="1439" spans="1:19" x14ac:dyDescent="0.25">
      <c r="B1439" s="12"/>
      <c r="C1439" s="17"/>
      <c r="D1439" s="14"/>
    </row>
    <row r="1440" spans="1:19" x14ac:dyDescent="0.25">
      <c r="B1440" s="12"/>
      <c r="C1440" s="17"/>
      <c r="D1440" s="14"/>
    </row>
    <row r="1441" spans="1:19" x14ac:dyDescent="0.25">
      <c r="B1441" s="12"/>
      <c r="C1441" s="17"/>
      <c r="D1441" s="14"/>
    </row>
    <row r="1442" spans="1:19" x14ac:dyDescent="0.25">
      <c r="B1442" s="12"/>
      <c r="C1442" s="17"/>
      <c r="D1442" s="14"/>
    </row>
    <row r="1443" spans="1:19" x14ac:dyDescent="0.25">
      <c r="B1443" s="12"/>
      <c r="C1443" s="17"/>
      <c r="D1443" s="14"/>
    </row>
    <row r="1444" spans="1:19" x14ac:dyDescent="0.25">
      <c r="B1444" s="12"/>
      <c r="C1444" s="17"/>
      <c r="D1444" s="14"/>
    </row>
    <row r="1446" spans="1:19" ht="15.75" x14ac:dyDescent="0.25">
      <c r="B1446" s="21" t="s">
        <v>534</v>
      </c>
      <c r="P1446" s="21"/>
    </row>
    <row r="1447" spans="1:19" ht="15.75" x14ac:dyDescent="0.25">
      <c r="B1447" s="164" t="s">
        <v>547</v>
      </c>
      <c r="C1447" s="165"/>
      <c r="D1447" s="165"/>
      <c r="E1447" s="165"/>
      <c r="F1447" s="101"/>
      <c r="P1447" s="166" t="s">
        <v>537</v>
      </c>
      <c r="Q1447" s="162"/>
      <c r="R1447" s="162"/>
      <c r="S1447" s="162"/>
    </row>
    <row r="1448" spans="1:19" ht="15.75" x14ac:dyDescent="0.25">
      <c r="B1448" s="21" t="s">
        <v>584</v>
      </c>
      <c r="P1448" s="21"/>
    </row>
    <row r="1449" spans="1:19" ht="16.5" thickBot="1" x14ac:dyDescent="0.3">
      <c r="B1449" s="9" t="s">
        <v>54</v>
      </c>
      <c r="C1449" s="9" t="s">
        <v>46</v>
      </c>
      <c r="D1449" s="9" t="s">
        <v>87</v>
      </c>
      <c r="P1449" s="9" t="s">
        <v>129</v>
      </c>
      <c r="Q1449" s="9" t="s">
        <v>130</v>
      </c>
      <c r="R1449" s="9" t="s">
        <v>46</v>
      </c>
      <c r="S1449" s="9" t="s">
        <v>131</v>
      </c>
    </row>
    <row r="1450" spans="1:19" x14ac:dyDescent="0.25">
      <c r="A1450">
        <v>1</v>
      </c>
      <c r="B1450" s="12">
        <v>0.1</v>
      </c>
      <c r="C1450" s="17">
        <v>2.8</v>
      </c>
      <c r="D1450" s="14">
        <f t="shared" ref="D1450:D1456" si="153">C1450/B1450</f>
        <v>27.999999999999996</v>
      </c>
      <c r="O1450">
        <v>1</v>
      </c>
      <c r="P1450" s="12">
        <v>6.2</v>
      </c>
      <c r="Q1450" s="12">
        <v>2.2200000000000002</v>
      </c>
      <c r="R1450" s="17">
        <v>33</v>
      </c>
      <c r="S1450" s="14">
        <f>R1450/Q1450</f>
        <v>14.864864864864863</v>
      </c>
    </row>
    <row r="1451" spans="1:19" x14ac:dyDescent="0.25">
      <c r="A1451">
        <v>2</v>
      </c>
      <c r="B1451" s="12">
        <v>0.48</v>
      </c>
      <c r="C1451" s="17">
        <v>11.4</v>
      </c>
      <c r="D1451" s="14">
        <f t="shared" si="153"/>
        <v>23.75</v>
      </c>
      <c r="O1451">
        <v>2</v>
      </c>
      <c r="P1451" s="12">
        <v>6.6</v>
      </c>
      <c r="Q1451" s="12">
        <v>2.36</v>
      </c>
      <c r="R1451" s="17">
        <v>35.5</v>
      </c>
      <c r="S1451" s="14">
        <f t="shared" ref="S1451:S1453" si="154">R1451/Q1451</f>
        <v>15.042372881355933</v>
      </c>
    </row>
    <row r="1452" spans="1:19" x14ac:dyDescent="0.25">
      <c r="A1452">
        <v>3</v>
      </c>
      <c r="B1452" s="12">
        <v>0.97</v>
      </c>
      <c r="C1452" s="17">
        <v>20</v>
      </c>
      <c r="D1452" s="14">
        <f t="shared" si="153"/>
        <v>20.618556701030929</v>
      </c>
      <c r="O1452">
        <v>3</v>
      </c>
      <c r="P1452" s="12">
        <v>7</v>
      </c>
      <c r="Q1452" s="12">
        <v>2.5</v>
      </c>
      <c r="R1452" s="17">
        <v>37.5</v>
      </c>
      <c r="S1452" s="14">
        <f t="shared" si="154"/>
        <v>15</v>
      </c>
    </row>
    <row r="1453" spans="1:19" x14ac:dyDescent="0.25">
      <c r="A1453">
        <v>4</v>
      </c>
      <c r="B1453" s="12">
        <v>1.42</v>
      </c>
      <c r="C1453" s="17">
        <v>26.4</v>
      </c>
      <c r="D1453" s="14">
        <f t="shared" si="153"/>
        <v>18.591549295774648</v>
      </c>
      <c r="O1453">
        <v>4</v>
      </c>
      <c r="P1453" s="12">
        <v>7.4</v>
      </c>
      <c r="Q1453" s="12">
        <v>2.64</v>
      </c>
      <c r="R1453" s="17">
        <v>40.6</v>
      </c>
      <c r="S1453" s="14">
        <f t="shared" si="154"/>
        <v>15.378787878787879</v>
      </c>
    </row>
    <row r="1454" spans="1:19" x14ac:dyDescent="0.25">
      <c r="A1454">
        <v>5</v>
      </c>
      <c r="B1454" s="12">
        <v>1.72</v>
      </c>
      <c r="C1454" s="17">
        <v>31</v>
      </c>
      <c r="D1454" s="14">
        <f t="shared" si="153"/>
        <v>18.02325581395349</v>
      </c>
    </row>
    <row r="1455" spans="1:19" x14ac:dyDescent="0.25">
      <c r="A1455">
        <v>6</v>
      </c>
      <c r="B1455" s="12">
        <v>2.25</v>
      </c>
      <c r="C1455" s="17">
        <v>37</v>
      </c>
      <c r="D1455" s="14">
        <f t="shared" si="153"/>
        <v>16.444444444444443</v>
      </c>
    </row>
    <row r="1456" spans="1:19" x14ac:dyDescent="0.25">
      <c r="A1456">
        <v>7</v>
      </c>
      <c r="B1456" s="12">
        <v>2.64</v>
      </c>
      <c r="C1456" s="17">
        <v>40.6</v>
      </c>
      <c r="D1456" s="14">
        <f t="shared" si="153"/>
        <v>15.378787878787879</v>
      </c>
    </row>
    <row r="1457" spans="1:19" x14ac:dyDescent="0.25">
      <c r="B1457" s="12"/>
      <c r="C1457" s="17"/>
      <c r="D1457" s="14"/>
    </row>
    <row r="1458" spans="1:19" x14ac:dyDescent="0.25">
      <c r="B1458" s="12"/>
      <c r="C1458" s="17"/>
      <c r="D1458" s="14"/>
    </row>
    <row r="1459" spans="1:19" x14ac:dyDescent="0.25">
      <c r="B1459" s="12"/>
      <c r="C1459" s="17"/>
      <c r="D1459" s="14"/>
    </row>
    <row r="1460" spans="1:19" x14ac:dyDescent="0.25">
      <c r="B1460" s="12"/>
      <c r="C1460" s="17"/>
      <c r="D1460" s="14"/>
    </row>
    <row r="1461" spans="1:19" x14ac:dyDescent="0.25">
      <c r="B1461" s="12"/>
      <c r="C1461" s="17"/>
      <c r="D1461" s="14"/>
    </row>
    <row r="1462" spans="1:19" x14ac:dyDescent="0.25">
      <c r="B1462" s="12"/>
      <c r="C1462" s="17"/>
      <c r="D1462" s="14"/>
    </row>
    <row r="1463" spans="1:19" x14ac:dyDescent="0.25">
      <c r="B1463" s="12"/>
      <c r="C1463" s="17"/>
      <c r="D1463" s="14"/>
    </row>
    <row r="1464" spans="1:19" x14ac:dyDescent="0.25">
      <c r="B1464" s="12"/>
      <c r="C1464" s="17"/>
      <c r="D1464" s="14"/>
    </row>
    <row r="1466" spans="1:19" ht="15.75" x14ac:dyDescent="0.25">
      <c r="B1466" s="21" t="s">
        <v>534</v>
      </c>
      <c r="P1466" s="21"/>
    </row>
    <row r="1467" spans="1:19" ht="15.75" x14ac:dyDescent="0.25">
      <c r="B1467" s="164" t="s">
        <v>541</v>
      </c>
      <c r="C1467" s="165"/>
      <c r="D1467" s="165"/>
      <c r="E1467" s="165"/>
      <c r="F1467" s="101"/>
      <c r="P1467" s="166" t="s">
        <v>537</v>
      </c>
      <c r="Q1467" s="162"/>
      <c r="R1467" s="162"/>
      <c r="S1467" s="162"/>
    </row>
    <row r="1468" spans="1:19" ht="15.75" x14ac:dyDescent="0.25">
      <c r="B1468" s="21" t="s">
        <v>548</v>
      </c>
      <c r="P1468" s="21"/>
    </row>
    <row r="1469" spans="1:19" ht="16.5" thickBot="1" x14ac:dyDescent="0.3">
      <c r="B1469" s="9" t="s">
        <v>54</v>
      </c>
      <c r="C1469" s="9" t="s">
        <v>46</v>
      </c>
      <c r="D1469" s="9" t="s">
        <v>87</v>
      </c>
      <c r="P1469" s="9" t="s">
        <v>129</v>
      </c>
      <c r="Q1469" s="9" t="s">
        <v>130</v>
      </c>
      <c r="R1469" s="9" t="s">
        <v>46</v>
      </c>
      <c r="S1469" s="9" t="s">
        <v>131</v>
      </c>
    </row>
    <row r="1470" spans="1:19" x14ac:dyDescent="0.25">
      <c r="A1470">
        <v>1</v>
      </c>
      <c r="B1470" s="12">
        <v>0.1</v>
      </c>
      <c r="C1470" s="17">
        <v>3.1</v>
      </c>
      <c r="D1470" s="14">
        <f t="shared" ref="D1470:D1478" si="155">C1470/B1470</f>
        <v>31</v>
      </c>
      <c r="O1470">
        <v>1</v>
      </c>
      <c r="P1470" s="12">
        <v>6.2</v>
      </c>
      <c r="Q1470" s="12">
        <v>2.5</v>
      </c>
      <c r="R1470" s="17">
        <v>31.8</v>
      </c>
      <c r="S1470" s="14">
        <f>R1470/Q1470</f>
        <v>12.72</v>
      </c>
    </row>
    <row r="1471" spans="1:19" x14ac:dyDescent="0.25">
      <c r="A1471">
        <v>2</v>
      </c>
      <c r="B1471" s="12">
        <v>0.28999999999999998</v>
      </c>
      <c r="C1471" s="17">
        <v>7.9</v>
      </c>
      <c r="D1471" s="14">
        <f t="shared" si="155"/>
        <v>27.241379310344829</v>
      </c>
      <c r="O1471">
        <v>2</v>
      </c>
      <c r="P1471" s="12">
        <v>6.6</v>
      </c>
      <c r="Q1471" s="12">
        <v>2.7</v>
      </c>
      <c r="R1471" s="17">
        <v>34.299999999999997</v>
      </c>
      <c r="S1471" s="14">
        <f t="shared" ref="S1471:S1473" si="156">R1471/Q1471</f>
        <v>12.703703703703702</v>
      </c>
    </row>
    <row r="1472" spans="1:19" x14ac:dyDescent="0.25">
      <c r="A1472">
        <v>3</v>
      </c>
      <c r="B1472" s="12">
        <v>0.78</v>
      </c>
      <c r="C1472" s="17">
        <v>16</v>
      </c>
      <c r="D1472" s="14">
        <f t="shared" si="155"/>
        <v>20.512820512820511</v>
      </c>
      <c r="O1472">
        <v>3</v>
      </c>
      <c r="P1472" s="12">
        <v>7</v>
      </c>
      <c r="Q1472" s="12">
        <v>2.9</v>
      </c>
      <c r="R1472" s="17">
        <v>37.200000000000003</v>
      </c>
      <c r="S1472" s="14">
        <f t="shared" si="156"/>
        <v>12.827586206896553</v>
      </c>
    </row>
    <row r="1473" spans="1:19" x14ac:dyDescent="0.25">
      <c r="A1473">
        <v>4</v>
      </c>
      <c r="B1473" s="12">
        <v>1.24</v>
      </c>
      <c r="C1473" s="17">
        <v>22.2</v>
      </c>
      <c r="D1473" s="14">
        <f t="shared" si="155"/>
        <v>17.903225806451612</v>
      </c>
      <c r="O1473">
        <v>4</v>
      </c>
      <c r="P1473" s="12">
        <v>7.4</v>
      </c>
      <c r="Q1473" s="12">
        <v>3</v>
      </c>
      <c r="R1473" s="17">
        <v>39.5</v>
      </c>
      <c r="S1473" s="14">
        <f t="shared" si="156"/>
        <v>13.166666666666666</v>
      </c>
    </row>
    <row r="1474" spans="1:19" x14ac:dyDescent="0.25">
      <c r="A1474">
        <v>5</v>
      </c>
      <c r="B1474" s="12">
        <v>1.66</v>
      </c>
      <c r="C1474" s="17">
        <v>27</v>
      </c>
      <c r="D1474" s="14">
        <f t="shared" si="155"/>
        <v>16.265060240963855</v>
      </c>
    </row>
    <row r="1475" spans="1:19" x14ac:dyDescent="0.25">
      <c r="A1475">
        <v>6</v>
      </c>
      <c r="B1475" s="12">
        <v>2.0299999999999998</v>
      </c>
      <c r="C1475" s="17">
        <v>31</v>
      </c>
      <c r="D1475" s="14">
        <f t="shared" si="155"/>
        <v>15.270935960591135</v>
      </c>
    </row>
    <row r="1476" spans="1:19" x14ac:dyDescent="0.25">
      <c r="A1476">
        <v>7</v>
      </c>
      <c r="B1476" s="12">
        <v>2.19</v>
      </c>
      <c r="C1476" s="17">
        <v>32.299999999999997</v>
      </c>
      <c r="D1476" s="14">
        <f t="shared" si="155"/>
        <v>14.748858447488583</v>
      </c>
    </row>
    <row r="1477" spans="1:19" x14ac:dyDescent="0.25">
      <c r="A1477">
        <v>8</v>
      </c>
      <c r="B1477" s="12">
        <v>2.7</v>
      </c>
      <c r="C1477" s="17">
        <v>36.799999999999997</v>
      </c>
      <c r="D1477" s="14">
        <f t="shared" si="155"/>
        <v>13.629629629629628</v>
      </c>
    </row>
    <row r="1478" spans="1:19" x14ac:dyDescent="0.25">
      <c r="A1478">
        <v>9</v>
      </c>
      <c r="B1478" s="12">
        <v>3</v>
      </c>
      <c r="C1478" s="17">
        <v>39.5</v>
      </c>
      <c r="D1478" s="14">
        <f t="shared" si="155"/>
        <v>13.166666666666666</v>
      </c>
    </row>
    <row r="1479" spans="1:19" x14ac:dyDescent="0.25">
      <c r="B1479" s="12"/>
      <c r="C1479" s="17"/>
      <c r="D1479" s="14"/>
    </row>
    <row r="1480" spans="1:19" x14ac:dyDescent="0.25">
      <c r="B1480" s="12"/>
      <c r="C1480" s="17"/>
      <c r="D1480" s="14"/>
    </row>
    <row r="1481" spans="1:19" x14ac:dyDescent="0.25">
      <c r="B1481" s="12"/>
      <c r="C1481" s="17"/>
      <c r="D1481" s="14"/>
    </row>
    <row r="1482" spans="1:19" x14ac:dyDescent="0.25">
      <c r="B1482" s="12"/>
      <c r="C1482" s="17"/>
      <c r="D1482" s="14"/>
    </row>
    <row r="1483" spans="1:19" x14ac:dyDescent="0.25">
      <c r="B1483" s="12"/>
      <c r="C1483" s="17"/>
      <c r="D1483" s="14"/>
    </row>
    <row r="1484" spans="1:19" x14ac:dyDescent="0.25">
      <c r="B1484" s="12"/>
      <c r="C1484" s="17"/>
      <c r="D1484" s="14"/>
    </row>
    <row r="1486" spans="1:19" ht="15.75" x14ac:dyDescent="0.25">
      <c r="B1486" s="21" t="s">
        <v>534</v>
      </c>
      <c r="P1486" s="21"/>
    </row>
    <row r="1487" spans="1:19" ht="15.75" x14ac:dyDescent="0.25">
      <c r="B1487" s="164" t="s">
        <v>541</v>
      </c>
      <c r="C1487" s="165"/>
      <c r="D1487" s="165"/>
      <c r="E1487" s="165"/>
      <c r="F1487" s="101"/>
      <c r="P1487" s="166" t="s">
        <v>537</v>
      </c>
      <c r="Q1487" s="162"/>
      <c r="R1487" s="162"/>
      <c r="S1487" s="162"/>
    </row>
    <row r="1488" spans="1:19" ht="15.75" x14ac:dyDescent="0.25">
      <c r="B1488" s="21" t="s">
        <v>549</v>
      </c>
      <c r="P1488" s="21"/>
    </row>
    <row r="1489" spans="1:19" ht="16.5" thickBot="1" x14ac:dyDescent="0.3">
      <c r="B1489" s="9" t="s">
        <v>54</v>
      </c>
      <c r="C1489" s="9" t="s">
        <v>46</v>
      </c>
      <c r="D1489" s="9" t="s">
        <v>87</v>
      </c>
      <c r="P1489" s="9" t="s">
        <v>129</v>
      </c>
      <c r="Q1489" s="9" t="s">
        <v>130</v>
      </c>
      <c r="R1489" s="9" t="s">
        <v>46</v>
      </c>
      <c r="S1489" s="9" t="s">
        <v>131</v>
      </c>
    </row>
    <row r="1490" spans="1:19" x14ac:dyDescent="0.25">
      <c r="A1490">
        <v>1</v>
      </c>
      <c r="B1490" s="12">
        <v>0.21</v>
      </c>
      <c r="C1490" s="17">
        <v>6.4</v>
      </c>
      <c r="D1490" s="14">
        <f t="shared" ref="D1490:D1497" si="157">C1490/B1490</f>
        <v>30.476190476190478</v>
      </c>
      <c r="O1490">
        <v>1</v>
      </c>
      <c r="P1490" s="12">
        <v>6.2</v>
      </c>
      <c r="Q1490" s="12">
        <v>2.9</v>
      </c>
      <c r="R1490" s="17">
        <v>32.299999999999997</v>
      </c>
      <c r="S1490" s="14">
        <f>R1490/Q1490</f>
        <v>11.137931034482758</v>
      </c>
    </row>
    <row r="1491" spans="1:19" x14ac:dyDescent="0.25">
      <c r="A1491">
        <v>2</v>
      </c>
      <c r="B1491" s="12">
        <v>0.64</v>
      </c>
      <c r="C1491" s="17">
        <v>13.8</v>
      </c>
      <c r="D1491" s="14">
        <f t="shared" si="157"/>
        <v>21.5625</v>
      </c>
      <c r="O1491">
        <v>2</v>
      </c>
      <c r="P1491" s="12">
        <v>6.6</v>
      </c>
      <c r="Q1491" s="12">
        <v>3.18</v>
      </c>
      <c r="R1491" s="17">
        <v>34.4</v>
      </c>
      <c r="S1491" s="14">
        <f t="shared" ref="S1491:S1493" si="158">R1491/Q1491</f>
        <v>10.817610062893081</v>
      </c>
    </row>
    <row r="1492" spans="1:19" x14ac:dyDescent="0.25">
      <c r="A1492">
        <v>3</v>
      </c>
      <c r="B1492" s="12">
        <v>1.0900000000000001</v>
      </c>
      <c r="C1492" s="17">
        <v>19.600000000000001</v>
      </c>
      <c r="D1492" s="14">
        <f t="shared" si="157"/>
        <v>17.98165137614679</v>
      </c>
      <c r="O1492">
        <v>3</v>
      </c>
      <c r="P1492" s="12">
        <v>7</v>
      </c>
      <c r="Q1492" s="12">
        <v>3.3</v>
      </c>
      <c r="R1492" s="17">
        <v>36.4</v>
      </c>
      <c r="S1492" s="14">
        <f t="shared" si="158"/>
        <v>11.030303030303031</v>
      </c>
    </row>
    <row r="1493" spans="1:19" x14ac:dyDescent="0.25">
      <c r="A1493">
        <v>4</v>
      </c>
      <c r="B1493" s="12">
        <v>1.65</v>
      </c>
      <c r="C1493" s="17">
        <v>25.6</v>
      </c>
      <c r="D1493" s="14">
        <f t="shared" si="157"/>
        <v>15.515151515151517</v>
      </c>
      <c r="O1493">
        <v>4</v>
      </c>
      <c r="P1493" s="12">
        <v>7.4</v>
      </c>
      <c r="Q1493" s="12">
        <v>3.4</v>
      </c>
      <c r="R1493" s="17">
        <v>37.9</v>
      </c>
      <c r="S1493" s="14">
        <f t="shared" si="158"/>
        <v>11.147058823529411</v>
      </c>
    </row>
    <row r="1494" spans="1:19" x14ac:dyDescent="0.25">
      <c r="A1494">
        <v>5</v>
      </c>
      <c r="B1494" s="12">
        <v>1.95</v>
      </c>
      <c r="C1494" s="17">
        <v>28.6</v>
      </c>
      <c r="D1494" s="14">
        <f t="shared" si="157"/>
        <v>14.666666666666668</v>
      </c>
    </row>
    <row r="1495" spans="1:19" x14ac:dyDescent="0.25">
      <c r="A1495">
        <v>6</v>
      </c>
      <c r="B1495" s="12">
        <v>2.31</v>
      </c>
      <c r="C1495" s="17">
        <v>31.4</v>
      </c>
      <c r="D1495" s="14">
        <f t="shared" si="157"/>
        <v>13.593073593073592</v>
      </c>
    </row>
    <row r="1496" spans="1:19" x14ac:dyDescent="0.25">
      <c r="A1496">
        <v>7</v>
      </c>
      <c r="B1496" s="12">
        <v>2.92</v>
      </c>
      <c r="C1496" s="17">
        <v>35.299999999999997</v>
      </c>
      <c r="D1496" s="14">
        <f t="shared" si="157"/>
        <v>12.08904109589041</v>
      </c>
    </row>
    <row r="1497" spans="1:19" x14ac:dyDescent="0.25">
      <c r="A1497">
        <v>8</v>
      </c>
      <c r="B1497" s="12">
        <v>3.4</v>
      </c>
      <c r="C1497" s="17">
        <v>37.9</v>
      </c>
      <c r="D1497" s="14">
        <f t="shared" si="157"/>
        <v>11.147058823529411</v>
      </c>
    </row>
    <row r="1498" spans="1:19" x14ac:dyDescent="0.25">
      <c r="B1498" s="12"/>
      <c r="C1498" s="17"/>
      <c r="D1498" s="14"/>
    </row>
    <row r="1499" spans="1:19" x14ac:dyDescent="0.25">
      <c r="B1499" s="12"/>
      <c r="C1499" s="17"/>
      <c r="D1499" s="14"/>
    </row>
    <row r="1500" spans="1:19" x14ac:dyDescent="0.25">
      <c r="B1500" s="12"/>
      <c r="C1500" s="17"/>
      <c r="D1500" s="14"/>
    </row>
    <row r="1501" spans="1:19" x14ac:dyDescent="0.25">
      <c r="B1501" s="12"/>
      <c r="C1501" s="17"/>
      <c r="D1501" s="14"/>
    </row>
    <row r="1502" spans="1:19" x14ac:dyDescent="0.25">
      <c r="B1502" s="12"/>
      <c r="C1502" s="17"/>
      <c r="D1502" s="14"/>
    </row>
    <row r="1503" spans="1:19" x14ac:dyDescent="0.25">
      <c r="B1503" s="12"/>
      <c r="C1503" s="17"/>
      <c r="D1503" s="14"/>
    </row>
    <row r="1504" spans="1:19" x14ac:dyDescent="0.25">
      <c r="B1504" s="12"/>
      <c r="C1504" s="17"/>
      <c r="D1504" s="14"/>
    </row>
    <row r="1505" spans="1:19" ht="15.75" x14ac:dyDescent="0.25">
      <c r="B1505" s="21" t="s">
        <v>574</v>
      </c>
      <c r="P1505" s="21"/>
    </row>
    <row r="1506" spans="1:19" ht="15.75" x14ac:dyDescent="0.25">
      <c r="B1506" s="164" t="s">
        <v>547</v>
      </c>
      <c r="C1506" s="165"/>
      <c r="D1506" s="165"/>
      <c r="E1506" s="165"/>
      <c r="F1506" s="106"/>
      <c r="P1506" s="166" t="s">
        <v>537</v>
      </c>
      <c r="Q1506" s="162"/>
      <c r="R1506" s="162"/>
      <c r="S1506" s="162"/>
    </row>
    <row r="1507" spans="1:19" ht="15.75" x14ac:dyDescent="0.25">
      <c r="B1507" s="21" t="s">
        <v>582</v>
      </c>
      <c r="P1507" s="21"/>
    </row>
    <row r="1508" spans="1:19" ht="16.5" thickBot="1" x14ac:dyDescent="0.3">
      <c r="B1508" s="9" t="s">
        <v>54</v>
      </c>
      <c r="C1508" s="9" t="s">
        <v>46</v>
      </c>
      <c r="D1508" s="9" t="s">
        <v>87</v>
      </c>
      <c r="P1508" s="9" t="s">
        <v>129</v>
      </c>
      <c r="Q1508" s="9" t="s">
        <v>130</v>
      </c>
      <c r="R1508" s="9" t="s">
        <v>46</v>
      </c>
      <c r="S1508" s="9" t="s">
        <v>131</v>
      </c>
    </row>
    <row r="1509" spans="1:19" x14ac:dyDescent="0.25">
      <c r="A1509">
        <v>1</v>
      </c>
      <c r="B1509" s="12">
        <v>0.11</v>
      </c>
      <c r="C1509" s="17">
        <v>3.4</v>
      </c>
      <c r="D1509" s="14">
        <f t="shared" ref="D1509:D1516" si="159">C1509/B1509</f>
        <v>30.909090909090907</v>
      </c>
      <c r="O1509">
        <v>1</v>
      </c>
      <c r="P1509" s="12">
        <v>6.2</v>
      </c>
      <c r="Q1509" s="12">
        <v>2.4900000000000002</v>
      </c>
      <c r="R1509" s="17">
        <v>36.799999999999997</v>
      </c>
      <c r="S1509" s="14">
        <f>R1509/Q1509</f>
        <v>14.779116465863451</v>
      </c>
    </row>
    <row r="1510" spans="1:19" x14ac:dyDescent="0.25">
      <c r="A1510">
        <v>2</v>
      </c>
      <c r="B1510" s="12">
        <v>0.43</v>
      </c>
      <c r="C1510" s="17">
        <v>11.5</v>
      </c>
      <c r="D1510" s="14">
        <f t="shared" si="159"/>
        <v>26.744186046511629</v>
      </c>
      <c r="O1510">
        <v>2</v>
      </c>
      <c r="P1510" s="12">
        <v>6.6</v>
      </c>
      <c r="Q1510" s="12">
        <v>2.63</v>
      </c>
      <c r="R1510" s="17">
        <v>39.4</v>
      </c>
      <c r="S1510" s="14">
        <f t="shared" ref="S1510:S1512" si="160">R1510/Q1510</f>
        <v>14.980988593155894</v>
      </c>
    </row>
    <row r="1511" spans="1:19" x14ac:dyDescent="0.25">
      <c r="A1511">
        <v>3</v>
      </c>
      <c r="B1511" s="12">
        <v>0.86</v>
      </c>
      <c r="C1511" s="17">
        <v>19.399999999999999</v>
      </c>
      <c r="D1511" s="14">
        <f t="shared" si="159"/>
        <v>22.558139534883718</v>
      </c>
      <c r="O1511">
        <v>3</v>
      </c>
      <c r="P1511" s="12">
        <v>7</v>
      </c>
      <c r="Q1511" s="12">
        <v>2.79</v>
      </c>
      <c r="R1511" s="17">
        <v>42.1</v>
      </c>
      <c r="S1511" s="14">
        <f t="shared" si="160"/>
        <v>15.089605734767025</v>
      </c>
    </row>
    <row r="1512" spans="1:19" x14ac:dyDescent="0.25">
      <c r="A1512">
        <v>4</v>
      </c>
      <c r="B1512" s="12">
        <v>1.33</v>
      </c>
      <c r="C1512" s="17">
        <v>26.8</v>
      </c>
      <c r="D1512" s="14">
        <f t="shared" si="159"/>
        <v>20.150375939849624</v>
      </c>
      <c r="O1512">
        <v>4</v>
      </c>
      <c r="P1512" s="12">
        <v>7.4</v>
      </c>
      <c r="Q1512" s="12">
        <v>2.96</v>
      </c>
      <c r="R1512" s="17">
        <v>43.4</v>
      </c>
      <c r="S1512" s="14">
        <f t="shared" si="160"/>
        <v>14.662162162162161</v>
      </c>
    </row>
    <row r="1513" spans="1:19" x14ac:dyDescent="0.25">
      <c r="A1513">
        <v>5</v>
      </c>
      <c r="B1513" s="12">
        <v>1.78</v>
      </c>
      <c r="C1513" s="17">
        <v>33</v>
      </c>
      <c r="D1513" s="14">
        <f t="shared" si="159"/>
        <v>18.539325842696631</v>
      </c>
    </row>
    <row r="1514" spans="1:19" x14ac:dyDescent="0.25">
      <c r="A1514">
        <v>6</v>
      </c>
      <c r="B1514" s="12">
        <v>2.33</v>
      </c>
      <c r="C1514" s="17">
        <v>39</v>
      </c>
      <c r="D1514" s="14">
        <f t="shared" si="159"/>
        <v>16.738197424892704</v>
      </c>
    </row>
    <row r="1515" spans="1:19" x14ac:dyDescent="0.25">
      <c r="A1515">
        <v>7</v>
      </c>
      <c r="B1515" s="12">
        <v>2.56</v>
      </c>
      <c r="C1515" s="17">
        <v>41</v>
      </c>
      <c r="D1515" s="14">
        <f t="shared" si="159"/>
        <v>16.015625</v>
      </c>
    </row>
    <row r="1516" spans="1:19" x14ac:dyDescent="0.25">
      <c r="A1516">
        <v>8</v>
      </c>
      <c r="B1516" s="12">
        <v>2.96</v>
      </c>
      <c r="C1516" s="17">
        <v>43.4</v>
      </c>
      <c r="D1516" s="14">
        <f t="shared" si="159"/>
        <v>14.662162162162161</v>
      </c>
    </row>
    <row r="1517" spans="1:19" x14ac:dyDescent="0.25">
      <c r="B1517" s="12"/>
      <c r="C1517" s="17"/>
      <c r="D1517" s="14"/>
    </row>
    <row r="1518" spans="1:19" x14ac:dyDescent="0.25">
      <c r="B1518" s="12"/>
      <c r="C1518" s="17"/>
      <c r="D1518" s="14"/>
    </row>
    <row r="1519" spans="1:19" x14ac:dyDescent="0.25">
      <c r="B1519" s="12"/>
      <c r="C1519" s="17"/>
      <c r="D1519" s="14"/>
    </row>
    <row r="1520" spans="1:19" x14ac:dyDescent="0.25">
      <c r="B1520" s="12"/>
      <c r="C1520" s="17"/>
      <c r="D1520" s="14"/>
    </row>
    <row r="1521" spans="1:19" x14ac:dyDescent="0.25">
      <c r="B1521" s="12"/>
      <c r="C1521" s="17"/>
      <c r="D1521" s="14"/>
    </row>
    <row r="1522" spans="1:19" x14ac:dyDescent="0.25">
      <c r="B1522" s="12"/>
      <c r="C1522" s="17"/>
      <c r="D1522" s="14"/>
    </row>
    <row r="1523" spans="1:19" x14ac:dyDescent="0.25">
      <c r="B1523" s="12"/>
      <c r="C1523" s="17"/>
      <c r="D1523" s="14"/>
    </row>
    <row r="1525" spans="1:19" ht="15.75" x14ac:dyDescent="0.25">
      <c r="B1525" s="21" t="s">
        <v>574</v>
      </c>
      <c r="P1525" s="21"/>
    </row>
    <row r="1526" spans="1:19" ht="15.75" x14ac:dyDescent="0.25">
      <c r="B1526" s="164" t="s">
        <v>541</v>
      </c>
      <c r="C1526" s="165"/>
      <c r="D1526" s="165"/>
      <c r="E1526" s="165"/>
      <c r="F1526" s="106"/>
      <c r="P1526" s="166" t="s">
        <v>537</v>
      </c>
      <c r="Q1526" s="162"/>
      <c r="R1526" s="162"/>
      <c r="S1526" s="162"/>
    </row>
    <row r="1527" spans="1:19" ht="15.75" x14ac:dyDescent="0.25">
      <c r="B1527" s="21" t="s">
        <v>581</v>
      </c>
      <c r="P1527" s="21"/>
    </row>
    <row r="1528" spans="1:19" ht="16.5" thickBot="1" x14ac:dyDescent="0.3">
      <c r="B1528" s="9" t="s">
        <v>54</v>
      </c>
      <c r="C1528" s="9" t="s">
        <v>46</v>
      </c>
      <c r="D1528" s="9" t="s">
        <v>87</v>
      </c>
      <c r="P1528" s="9" t="s">
        <v>129</v>
      </c>
      <c r="Q1528" s="9" t="s">
        <v>130</v>
      </c>
      <c r="R1528" s="9" t="s">
        <v>46</v>
      </c>
      <c r="S1528" s="9" t="s">
        <v>131</v>
      </c>
    </row>
    <row r="1529" spans="1:19" x14ac:dyDescent="0.25">
      <c r="A1529">
        <v>1</v>
      </c>
      <c r="B1529" s="12">
        <v>0.18</v>
      </c>
      <c r="C1529" s="17">
        <v>4.5999999999999996</v>
      </c>
      <c r="D1529" s="14">
        <f t="shared" ref="D1529:D1535" si="161">C1529/B1529</f>
        <v>25.555555555555554</v>
      </c>
      <c r="O1529">
        <v>1</v>
      </c>
      <c r="P1529" s="12">
        <v>6.2</v>
      </c>
      <c r="Q1529" s="12">
        <v>2.29</v>
      </c>
      <c r="R1529" s="17">
        <v>30.6</v>
      </c>
      <c r="S1529" s="14">
        <f>R1529/Q1529</f>
        <v>13.362445414847162</v>
      </c>
    </row>
    <row r="1530" spans="1:19" x14ac:dyDescent="0.25">
      <c r="A1530">
        <v>2</v>
      </c>
      <c r="B1530" s="12">
        <v>0.4</v>
      </c>
      <c r="C1530" s="17">
        <v>9.1999999999999993</v>
      </c>
      <c r="D1530" s="14">
        <f t="shared" si="161"/>
        <v>22.999999999999996</v>
      </c>
      <c r="O1530">
        <v>2</v>
      </c>
      <c r="P1530" s="12">
        <v>6.6</v>
      </c>
      <c r="Q1530" s="12">
        <v>2.44</v>
      </c>
      <c r="R1530" s="17">
        <v>32.9</v>
      </c>
      <c r="S1530" s="14">
        <f t="shared" ref="S1530:S1532" si="162">R1530/Q1530</f>
        <v>13.483606557377049</v>
      </c>
    </row>
    <row r="1531" spans="1:19" x14ac:dyDescent="0.25">
      <c r="A1531">
        <v>3</v>
      </c>
      <c r="B1531" s="12">
        <v>0.98</v>
      </c>
      <c r="C1531" s="17">
        <v>18.2</v>
      </c>
      <c r="D1531" s="14">
        <f t="shared" si="161"/>
        <v>18.571428571428569</v>
      </c>
      <c r="O1531">
        <v>3</v>
      </c>
      <c r="P1531" s="12">
        <v>7</v>
      </c>
      <c r="Q1531" s="12">
        <v>2.6</v>
      </c>
      <c r="R1531" s="17">
        <v>35.200000000000003</v>
      </c>
      <c r="S1531" s="14">
        <f t="shared" si="162"/>
        <v>13.538461538461538</v>
      </c>
    </row>
    <row r="1532" spans="1:19" x14ac:dyDescent="0.25">
      <c r="A1532">
        <v>4</v>
      </c>
      <c r="B1532" s="12">
        <v>1.46</v>
      </c>
      <c r="C1532" s="17">
        <v>24.5</v>
      </c>
      <c r="D1532" s="14">
        <f t="shared" si="161"/>
        <v>16.780821917808218</v>
      </c>
      <c r="O1532">
        <v>4</v>
      </c>
      <c r="P1532" s="12">
        <v>7.4</v>
      </c>
      <c r="Q1532" s="12">
        <v>2.72</v>
      </c>
      <c r="R1532" s="17">
        <v>37.700000000000003</v>
      </c>
      <c r="S1532" s="14">
        <f t="shared" si="162"/>
        <v>13.860294117647058</v>
      </c>
    </row>
    <row r="1533" spans="1:19" x14ac:dyDescent="0.25">
      <c r="A1533">
        <v>5</v>
      </c>
      <c r="B1533" s="12">
        <v>1.95</v>
      </c>
      <c r="C1533" s="17">
        <v>30.7</v>
      </c>
      <c r="D1533" s="14">
        <f t="shared" si="161"/>
        <v>15.743589743589743</v>
      </c>
    </row>
    <row r="1534" spans="1:19" x14ac:dyDescent="0.25">
      <c r="A1534">
        <v>6</v>
      </c>
      <c r="B1534" s="12">
        <v>2.48</v>
      </c>
      <c r="C1534" s="17">
        <v>35.5</v>
      </c>
      <c r="D1534" s="14">
        <f t="shared" si="161"/>
        <v>14.314516129032258</v>
      </c>
    </row>
    <row r="1535" spans="1:19" x14ac:dyDescent="0.25">
      <c r="A1535">
        <v>7</v>
      </c>
      <c r="B1535" s="12">
        <v>2.72</v>
      </c>
      <c r="C1535" s="17">
        <v>37.700000000000003</v>
      </c>
      <c r="D1535" s="14">
        <f t="shared" si="161"/>
        <v>13.860294117647058</v>
      </c>
    </row>
    <row r="1536" spans="1:19" x14ac:dyDescent="0.25">
      <c r="B1536" s="12"/>
      <c r="C1536" s="17"/>
      <c r="D1536" s="14"/>
    </row>
    <row r="1537" spans="1:19" x14ac:dyDescent="0.25">
      <c r="B1537" s="12"/>
      <c r="C1537" s="17"/>
      <c r="D1537" s="14"/>
    </row>
    <row r="1538" spans="1:19" x14ac:dyDescent="0.25">
      <c r="B1538" s="12"/>
      <c r="C1538" s="17"/>
      <c r="D1538" s="14"/>
    </row>
    <row r="1539" spans="1:19" x14ac:dyDescent="0.25">
      <c r="B1539" s="12"/>
      <c r="C1539" s="17"/>
      <c r="D1539" s="14"/>
    </row>
    <row r="1540" spans="1:19" x14ac:dyDescent="0.25">
      <c r="B1540" s="12"/>
      <c r="C1540" s="17"/>
      <c r="D1540" s="14"/>
    </row>
    <row r="1541" spans="1:19" x14ac:dyDescent="0.25">
      <c r="B1541" s="12"/>
      <c r="C1541" s="17"/>
      <c r="D1541" s="14"/>
    </row>
    <row r="1542" spans="1:19" x14ac:dyDescent="0.25">
      <c r="B1542" s="12"/>
      <c r="C1542" s="17"/>
      <c r="D1542" s="14"/>
    </row>
    <row r="1543" spans="1:19" x14ac:dyDescent="0.25">
      <c r="B1543" s="12"/>
      <c r="C1543" s="17"/>
      <c r="D1543" s="14"/>
    </row>
    <row r="1545" spans="1:19" ht="15.75" x14ac:dyDescent="0.25">
      <c r="B1545" s="21" t="s">
        <v>574</v>
      </c>
      <c r="P1545" s="21"/>
    </row>
    <row r="1546" spans="1:19" ht="15.75" x14ac:dyDescent="0.25">
      <c r="B1546" s="164" t="s">
        <v>541</v>
      </c>
      <c r="C1546" s="165"/>
      <c r="D1546" s="165"/>
      <c r="E1546" s="165"/>
      <c r="F1546" s="106"/>
      <c r="P1546" s="166" t="s">
        <v>537</v>
      </c>
      <c r="Q1546" s="162"/>
      <c r="R1546" s="162"/>
      <c r="S1546" s="162"/>
    </row>
    <row r="1547" spans="1:19" ht="15.75" x14ac:dyDescent="0.25">
      <c r="B1547" s="21" t="s">
        <v>585</v>
      </c>
      <c r="P1547" s="21"/>
    </row>
    <row r="1548" spans="1:19" ht="16.5" thickBot="1" x14ac:dyDescent="0.3">
      <c r="B1548" s="9" t="s">
        <v>54</v>
      </c>
      <c r="C1548" s="9" t="s">
        <v>46</v>
      </c>
      <c r="D1548" s="9" t="s">
        <v>87</v>
      </c>
      <c r="P1548" s="9" t="s">
        <v>129</v>
      </c>
      <c r="Q1548" s="9" t="s">
        <v>130</v>
      </c>
      <c r="R1548" s="9" t="s">
        <v>46</v>
      </c>
      <c r="S1548" s="9" t="s">
        <v>131</v>
      </c>
    </row>
    <row r="1549" spans="1:19" x14ac:dyDescent="0.25">
      <c r="A1549">
        <v>1</v>
      </c>
      <c r="B1549" s="12">
        <v>0.1</v>
      </c>
      <c r="C1549" s="17">
        <v>1.5</v>
      </c>
      <c r="D1549" s="14">
        <f t="shared" ref="D1549:D1556" si="163">C1549/B1549</f>
        <v>15</v>
      </c>
      <c r="O1549">
        <v>1</v>
      </c>
      <c r="P1549" s="12">
        <v>6.2</v>
      </c>
      <c r="Q1549" s="12">
        <v>1.57</v>
      </c>
      <c r="R1549" s="17">
        <v>19.600000000000001</v>
      </c>
      <c r="S1549" s="14">
        <f>R1549/Q1549</f>
        <v>12.48407643312102</v>
      </c>
    </row>
    <row r="1550" spans="1:19" x14ac:dyDescent="0.25">
      <c r="A1550">
        <v>2</v>
      </c>
      <c r="B1550" s="12">
        <v>0.24</v>
      </c>
      <c r="C1550" s="17">
        <v>4.4000000000000004</v>
      </c>
      <c r="D1550" s="14">
        <f t="shared" si="163"/>
        <v>18.333333333333336</v>
      </c>
      <c r="O1550">
        <v>2</v>
      </c>
      <c r="P1550" s="12">
        <v>6.6</v>
      </c>
      <c r="Q1550" s="12">
        <v>1.71</v>
      </c>
      <c r="R1550" s="17">
        <v>21</v>
      </c>
      <c r="S1550" s="14">
        <f t="shared" ref="S1550:S1552" si="164">R1550/Q1550</f>
        <v>12.280701754385966</v>
      </c>
    </row>
    <row r="1551" spans="1:19" x14ac:dyDescent="0.25">
      <c r="A1551">
        <v>3</v>
      </c>
      <c r="B1551" s="12">
        <v>0.59</v>
      </c>
      <c r="C1551" s="17">
        <v>10.8</v>
      </c>
      <c r="D1551" s="14">
        <f t="shared" si="163"/>
        <v>18.305084745762713</v>
      </c>
      <c r="O1551">
        <v>3</v>
      </c>
      <c r="P1551" s="12">
        <v>7</v>
      </c>
      <c r="Q1551" s="12">
        <v>1.82</v>
      </c>
      <c r="R1551" s="17">
        <v>23.3</v>
      </c>
      <c r="S1551" s="14">
        <f t="shared" si="164"/>
        <v>12.802197802197803</v>
      </c>
    </row>
    <row r="1552" spans="1:19" x14ac:dyDescent="0.25">
      <c r="A1552">
        <v>4</v>
      </c>
      <c r="B1552" s="12">
        <v>0.84</v>
      </c>
      <c r="C1552" s="17">
        <v>14.7</v>
      </c>
      <c r="D1552" s="14">
        <f t="shared" si="163"/>
        <v>17.5</v>
      </c>
      <c r="O1552">
        <v>4</v>
      </c>
      <c r="P1552" s="12">
        <v>7.4</v>
      </c>
      <c r="Q1552" s="12">
        <v>1.91</v>
      </c>
      <c r="R1552" s="17">
        <v>26.8</v>
      </c>
      <c r="S1552" s="14">
        <f t="shared" si="164"/>
        <v>14.031413612565446</v>
      </c>
    </row>
    <row r="1553" spans="1:19" x14ac:dyDescent="0.25">
      <c r="A1553">
        <v>5</v>
      </c>
      <c r="B1553" s="12">
        <v>1.19</v>
      </c>
      <c r="C1553" s="17">
        <v>18.100000000000001</v>
      </c>
      <c r="D1553" s="14">
        <f t="shared" si="163"/>
        <v>15.210084033613446</v>
      </c>
    </row>
    <row r="1554" spans="1:19" x14ac:dyDescent="0.25">
      <c r="A1554">
        <v>6</v>
      </c>
      <c r="B1554" s="12">
        <v>1.47</v>
      </c>
      <c r="C1554" s="17">
        <v>19.3</v>
      </c>
      <c r="D1554" s="14">
        <f t="shared" si="163"/>
        <v>13.129251700680273</v>
      </c>
    </row>
    <row r="1555" spans="1:19" x14ac:dyDescent="0.25">
      <c r="A1555">
        <v>7</v>
      </c>
      <c r="B1555" s="12">
        <v>1.8</v>
      </c>
      <c r="C1555" s="17">
        <v>24.9</v>
      </c>
      <c r="D1555" s="14">
        <f t="shared" si="163"/>
        <v>13.833333333333332</v>
      </c>
    </row>
    <row r="1556" spans="1:19" x14ac:dyDescent="0.25">
      <c r="A1556">
        <v>8</v>
      </c>
      <c r="B1556" s="12">
        <v>1.91</v>
      </c>
      <c r="C1556" s="17">
        <v>26.8</v>
      </c>
      <c r="D1556" s="14">
        <f t="shared" si="163"/>
        <v>14.031413612565446</v>
      </c>
    </row>
    <row r="1557" spans="1:19" x14ac:dyDescent="0.25">
      <c r="B1557" s="12"/>
      <c r="C1557" s="17"/>
      <c r="D1557" s="14"/>
    </row>
    <row r="1558" spans="1:19" x14ac:dyDescent="0.25">
      <c r="B1558" s="12"/>
      <c r="C1558" s="17"/>
      <c r="D1558" s="14"/>
    </row>
    <row r="1559" spans="1:19" x14ac:dyDescent="0.25">
      <c r="B1559" s="12"/>
      <c r="C1559" s="17"/>
      <c r="D1559" s="14"/>
    </row>
    <row r="1560" spans="1:19" x14ac:dyDescent="0.25">
      <c r="B1560" s="12"/>
      <c r="C1560" s="17"/>
      <c r="D1560" s="14"/>
    </row>
    <row r="1561" spans="1:19" x14ac:dyDescent="0.25">
      <c r="B1561" s="12"/>
      <c r="C1561" s="17"/>
      <c r="D1561" s="14"/>
    </row>
    <row r="1562" spans="1:19" x14ac:dyDescent="0.25">
      <c r="B1562" s="12"/>
      <c r="C1562" s="17"/>
      <c r="D1562" s="14"/>
    </row>
    <row r="1566" spans="1:19" x14ac:dyDescent="0.25">
      <c r="B1566" s="12"/>
      <c r="C1566" s="17"/>
      <c r="D1566" s="14"/>
    </row>
    <row r="1567" spans="1:19" x14ac:dyDescent="0.25">
      <c r="A1567" s="57"/>
      <c r="B1567" s="103" t="s">
        <v>550</v>
      </c>
      <c r="C1567" s="57"/>
      <c r="D1567" s="57"/>
      <c r="E1567" s="57"/>
      <c r="F1567" s="57"/>
      <c r="G1567" s="57"/>
      <c r="H1567" s="57"/>
      <c r="I1567" s="57"/>
      <c r="J1567" s="57"/>
      <c r="K1567" s="57"/>
      <c r="L1567" s="57"/>
      <c r="M1567" s="57"/>
      <c r="N1567" s="57"/>
      <c r="O1567" s="57"/>
      <c r="P1567" s="57"/>
      <c r="Q1567" s="57"/>
      <c r="R1567" s="57"/>
      <c r="S1567" s="57"/>
    </row>
    <row r="1570" spans="1:19" ht="15.75" x14ac:dyDescent="0.25">
      <c r="B1570" s="21" t="s">
        <v>534</v>
      </c>
      <c r="P1570" s="21"/>
    </row>
    <row r="1571" spans="1:19" ht="15.75" x14ac:dyDescent="0.25">
      <c r="B1571" s="164" t="s">
        <v>551</v>
      </c>
      <c r="C1571" s="165"/>
      <c r="D1571" s="165"/>
      <c r="E1571" s="165"/>
      <c r="F1571" s="101"/>
      <c r="P1571" s="166" t="s">
        <v>537</v>
      </c>
      <c r="Q1571" s="162"/>
      <c r="R1571" s="162"/>
      <c r="S1571" s="162"/>
    </row>
    <row r="1572" spans="1:19" ht="15.75" x14ac:dyDescent="0.25">
      <c r="B1572" s="21" t="s">
        <v>552</v>
      </c>
      <c r="P1572" s="21"/>
    </row>
    <row r="1573" spans="1:19" ht="16.5" thickBot="1" x14ac:dyDescent="0.3">
      <c r="B1573" s="9" t="s">
        <v>54</v>
      </c>
      <c r="C1573" s="9" t="s">
        <v>46</v>
      </c>
      <c r="D1573" s="9" t="s">
        <v>87</v>
      </c>
      <c r="P1573" s="9" t="s">
        <v>129</v>
      </c>
      <c r="Q1573" s="9" t="s">
        <v>130</v>
      </c>
      <c r="R1573" s="9" t="s">
        <v>46</v>
      </c>
      <c r="S1573" s="9" t="s">
        <v>131</v>
      </c>
    </row>
    <row r="1574" spans="1:19" x14ac:dyDescent="0.25">
      <c r="A1574">
        <v>1</v>
      </c>
      <c r="B1574" s="12">
        <v>0.24</v>
      </c>
      <c r="C1574" s="17">
        <v>8.1999999999999993</v>
      </c>
      <c r="D1574" s="14">
        <f t="shared" ref="D1574:D1583" si="165">C1574/B1574</f>
        <v>34.166666666666664</v>
      </c>
      <c r="O1574">
        <v>1</v>
      </c>
      <c r="P1574" s="12">
        <v>6.2</v>
      </c>
      <c r="Q1574" s="12">
        <v>5</v>
      </c>
      <c r="R1574" s="17">
        <v>100</v>
      </c>
      <c r="S1574" s="14">
        <f>R1574/Q1574</f>
        <v>20</v>
      </c>
    </row>
    <row r="1575" spans="1:19" x14ac:dyDescent="0.25">
      <c r="A1575">
        <v>2</v>
      </c>
      <c r="B1575" s="12">
        <v>0.68</v>
      </c>
      <c r="C1575" s="17">
        <v>21.8</v>
      </c>
      <c r="D1575" s="14">
        <f t="shared" si="165"/>
        <v>32.058823529411761</v>
      </c>
      <c r="O1575">
        <v>2</v>
      </c>
      <c r="P1575" s="12">
        <v>6.6</v>
      </c>
      <c r="Q1575" s="12">
        <v>5.4</v>
      </c>
      <c r="R1575" s="17">
        <v>109.6</v>
      </c>
      <c r="S1575" s="14">
        <f t="shared" ref="S1575:S1577" si="166">R1575/Q1575</f>
        <v>20.296296296296294</v>
      </c>
    </row>
    <row r="1576" spans="1:19" x14ac:dyDescent="0.25">
      <c r="A1576">
        <v>3</v>
      </c>
      <c r="B1576" s="12">
        <v>1.24</v>
      </c>
      <c r="C1576" s="17">
        <v>36.4</v>
      </c>
      <c r="D1576" s="14">
        <f t="shared" si="165"/>
        <v>29.35483870967742</v>
      </c>
      <c r="O1576">
        <v>3</v>
      </c>
      <c r="P1576" s="12">
        <v>7</v>
      </c>
      <c r="Q1576" s="12">
        <v>5.84</v>
      </c>
      <c r="R1576" s="17">
        <v>119.3</v>
      </c>
      <c r="S1576" s="14">
        <f t="shared" si="166"/>
        <v>20.42808219178082</v>
      </c>
    </row>
    <row r="1577" spans="1:19" x14ac:dyDescent="0.25">
      <c r="A1577">
        <v>4</v>
      </c>
      <c r="B1577" s="12">
        <v>1.85</v>
      </c>
      <c r="C1577" s="17">
        <v>52.4</v>
      </c>
      <c r="D1577" s="14">
        <f t="shared" si="165"/>
        <v>28.324324324324323</v>
      </c>
      <c r="O1577">
        <v>4</v>
      </c>
      <c r="P1577" s="12">
        <v>7.4</v>
      </c>
      <c r="Q1577" s="12">
        <v>6.28</v>
      </c>
      <c r="R1577" s="17">
        <v>128.80000000000001</v>
      </c>
      <c r="S1577" s="14">
        <f t="shared" si="166"/>
        <v>20.509554140127388</v>
      </c>
    </row>
    <row r="1578" spans="1:19" x14ac:dyDescent="0.25">
      <c r="A1578">
        <v>5</v>
      </c>
      <c r="B1578" s="12">
        <v>2.4500000000000002</v>
      </c>
      <c r="C1578" s="17">
        <v>66.5</v>
      </c>
      <c r="D1578" s="14">
        <f t="shared" si="165"/>
        <v>27.142857142857142</v>
      </c>
    </row>
    <row r="1579" spans="1:19" x14ac:dyDescent="0.25">
      <c r="A1579">
        <v>6</v>
      </c>
      <c r="B1579" s="12">
        <v>3.17</v>
      </c>
      <c r="C1579" s="17">
        <v>81.900000000000006</v>
      </c>
      <c r="D1579" s="14">
        <f t="shared" si="165"/>
        <v>25.835962145110411</v>
      </c>
    </row>
    <row r="1580" spans="1:19" x14ac:dyDescent="0.25">
      <c r="A1580">
        <v>7</v>
      </c>
      <c r="B1580" s="12">
        <v>3.84</v>
      </c>
      <c r="C1580" s="17">
        <v>95.2</v>
      </c>
      <c r="D1580" s="14">
        <f t="shared" si="165"/>
        <v>24.791666666666668</v>
      </c>
    </row>
    <row r="1581" spans="1:19" x14ac:dyDescent="0.25">
      <c r="A1581">
        <v>8</v>
      </c>
      <c r="B1581" s="12">
        <v>4.4800000000000004</v>
      </c>
      <c r="C1581" s="17">
        <v>105.7</v>
      </c>
      <c r="D1581" s="14">
        <f t="shared" si="165"/>
        <v>23.59375</v>
      </c>
    </row>
    <row r="1582" spans="1:19" x14ac:dyDescent="0.25">
      <c r="A1582">
        <v>9</v>
      </c>
      <c r="B1582" s="12">
        <v>5.55</v>
      </c>
      <c r="C1582" s="17">
        <v>119.3</v>
      </c>
      <c r="D1582" s="14">
        <f t="shared" si="165"/>
        <v>21.495495495495497</v>
      </c>
    </row>
    <row r="1583" spans="1:19" x14ac:dyDescent="0.25">
      <c r="A1583">
        <v>10</v>
      </c>
      <c r="B1583" s="12">
        <v>6.28</v>
      </c>
      <c r="C1583" s="17">
        <v>128.80000000000001</v>
      </c>
      <c r="D1583" s="14">
        <f t="shared" si="165"/>
        <v>20.509554140127388</v>
      </c>
    </row>
    <row r="1584" spans="1:19" x14ac:dyDescent="0.25">
      <c r="B1584" s="12"/>
      <c r="C1584" s="17"/>
      <c r="D1584" s="14"/>
    </row>
    <row r="1585" spans="1:19" x14ac:dyDescent="0.25">
      <c r="B1585" s="12"/>
      <c r="C1585" s="17"/>
      <c r="D1585" s="14"/>
    </row>
    <row r="1586" spans="1:19" x14ac:dyDescent="0.25">
      <c r="B1586" s="12"/>
      <c r="C1586" s="17"/>
      <c r="D1586" s="14"/>
    </row>
    <row r="1587" spans="1:19" x14ac:dyDescent="0.25">
      <c r="B1587" s="12"/>
      <c r="C1587" s="17"/>
      <c r="D1587" s="14"/>
    </row>
    <row r="1588" spans="1:19" x14ac:dyDescent="0.25">
      <c r="B1588" s="12"/>
      <c r="C1588" s="17"/>
      <c r="D1588" s="14"/>
    </row>
    <row r="1590" spans="1:19" ht="15.75" x14ac:dyDescent="0.25">
      <c r="B1590" s="21" t="s">
        <v>534</v>
      </c>
      <c r="P1590" s="21"/>
    </row>
    <row r="1591" spans="1:19" ht="15.75" x14ac:dyDescent="0.25">
      <c r="B1591" s="164" t="s">
        <v>551</v>
      </c>
      <c r="C1591" s="165"/>
      <c r="D1591" s="165"/>
      <c r="E1591" s="165"/>
      <c r="F1591" s="101"/>
      <c r="P1591" s="166" t="s">
        <v>537</v>
      </c>
      <c r="Q1591" s="162"/>
      <c r="R1591" s="162"/>
      <c r="S1591" s="162"/>
    </row>
    <row r="1592" spans="1:19" ht="15.75" x14ac:dyDescent="0.25">
      <c r="B1592" s="21" t="s">
        <v>539</v>
      </c>
      <c r="P1592" s="21"/>
    </row>
    <row r="1593" spans="1:19" ht="16.5" thickBot="1" x14ac:dyDescent="0.3">
      <c r="B1593" s="9" t="s">
        <v>54</v>
      </c>
      <c r="C1593" s="9" t="s">
        <v>46</v>
      </c>
      <c r="D1593" s="9" t="s">
        <v>87</v>
      </c>
      <c r="P1593" s="9" t="s">
        <v>129</v>
      </c>
      <c r="Q1593" s="9" t="s">
        <v>130</v>
      </c>
      <c r="R1593" s="9" t="s">
        <v>46</v>
      </c>
      <c r="S1593" s="9" t="s">
        <v>131</v>
      </c>
    </row>
    <row r="1594" spans="1:19" x14ac:dyDescent="0.25">
      <c r="A1594">
        <v>1</v>
      </c>
      <c r="B1594" s="12">
        <v>0.24</v>
      </c>
      <c r="C1594" s="17">
        <v>7.8</v>
      </c>
      <c r="D1594" s="14">
        <f t="shared" ref="D1594:D1603" si="167">C1594/B1594</f>
        <v>32.5</v>
      </c>
      <c r="O1594">
        <v>1</v>
      </c>
      <c r="P1594" s="12">
        <v>6.2</v>
      </c>
      <c r="Q1594" s="12">
        <v>4.3499999999999996</v>
      </c>
      <c r="R1594" s="17">
        <v>81</v>
      </c>
      <c r="S1594" s="14">
        <f>R1594/Q1594</f>
        <v>18.620689655172416</v>
      </c>
    </row>
    <row r="1595" spans="1:19" x14ac:dyDescent="0.25">
      <c r="A1595">
        <v>2</v>
      </c>
      <c r="B1595" s="12">
        <v>0.64</v>
      </c>
      <c r="C1595" s="17">
        <v>16.899999999999999</v>
      </c>
      <c r="D1595" s="14">
        <f t="shared" si="167"/>
        <v>26.406249999999996</v>
      </c>
      <c r="O1595">
        <v>2</v>
      </c>
      <c r="P1595" s="12">
        <v>6.6</v>
      </c>
      <c r="Q1595" s="12">
        <v>4.68</v>
      </c>
      <c r="R1595" s="17">
        <v>88.2</v>
      </c>
      <c r="S1595" s="14">
        <f t="shared" ref="S1595:S1597" si="168">R1595/Q1595</f>
        <v>18.846153846153847</v>
      </c>
    </row>
    <row r="1596" spans="1:19" x14ac:dyDescent="0.25">
      <c r="A1596">
        <v>3</v>
      </c>
      <c r="B1596" s="12">
        <v>1.1399999999999999</v>
      </c>
      <c r="C1596" s="17">
        <v>28.4</v>
      </c>
      <c r="D1596" s="14">
        <f t="shared" si="167"/>
        <v>24.912280701754387</v>
      </c>
      <c r="O1596">
        <v>3</v>
      </c>
      <c r="P1596" s="12">
        <v>7</v>
      </c>
      <c r="Q1596" s="12">
        <v>5</v>
      </c>
      <c r="R1596" s="17">
        <v>95.2</v>
      </c>
      <c r="S1596" s="14">
        <f t="shared" si="168"/>
        <v>19.04</v>
      </c>
    </row>
    <row r="1597" spans="1:19" x14ac:dyDescent="0.25">
      <c r="A1597">
        <v>4</v>
      </c>
      <c r="B1597" s="12">
        <v>1.95</v>
      </c>
      <c r="C1597" s="17">
        <v>45.9</v>
      </c>
      <c r="D1597" s="14">
        <f t="shared" si="167"/>
        <v>23.538461538461537</v>
      </c>
      <c r="O1597">
        <v>4</v>
      </c>
      <c r="P1597" s="12">
        <v>7.4</v>
      </c>
      <c r="Q1597" s="12">
        <v>5.33</v>
      </c>
      <c r="R1597" s="17">
        <v>103</v>
      </c>
      <c r="S1597" s="14">
        <f t="shared" si="168"/>
        <v>19.324577861163228</v>
      </c>
    </row>
    <row r="1598" spans="1:19" x14ac:dyDescent="0.25">
      <c r="A1598">
        <v>5</v>
      </c>
      <c r="B1598" s="12">
        <v>2.4900000000000002</v>
      </c>
      <c r="C1598" s="17">
        <v>57.8</v>
      </c>
      <c r="D1598" s="14">
        <f t="shared" si="167"/>
        <v>23.212851405622487</v>
      </c>
    </row>
    <row r="1599" spans="1:19" x14ac:dyDescent="0.25">
      <c r="A1599">
        <v>6</v>
      </c>
      <c r="B1599" s="12">
        <v>3.04</v>
      </c>
      <c r="C1599" s="17">
        <v>69.599999999999994</v>
      </c>
      <c r="D1599" s="14">
        <f t="shared" si="167"/>
        <v>22.89473684210526</v>
      </c>
    </row>
    <row r="1600" spans="1:19" x14ac:dyDescent="0.25">
      <c r="A1600">
        <v>7</v>
      </c>
      <c r="B1600" s="12">
        <v>3.55</v>
      </c>
      <c r="C1600" s="17">
        <v>79.3</v>
      </c>
      <c r="D1600" s="14">
        <f t="shared" si="167"/>
        <v>22.338028169014084</v>
      </c>
    </row>
    <row r="1601" spans="1:19" x14ac:dyDescent="0.25">
      <c r="A1601">
        <v>8</v>
      </c>
      <c r="B1601" s="12">
        <v>4.0599999999999996</v>
      </c>
      <c r="C1601" s="17">
        <v>85.2</v>
      </c>
      <c r="D1601" s="14">
        <f t="shared" si="167"/>
        <v>20.985221674876851</v>
      </c>
    </row>
    <row r="1602" spans="1:19" x14ac:dyDescent="0.25">
      <c r="A1602">
        <v>9</v>
      </c>
      <c r="B1602" s="12">
        <v>4.57</v>
      </c>
      <c r="C1602" s="17">
        <v>93.1</v>
      </c>
      <c r="D1602" s="14">
        <f t="shared" si="167"/>
        <v>20.371991247264766</v>
      </c>
    </row>
    <row r="1603" spans="1:19" x14ac:dyDescent="0.25">
      <c r="A1603">
        <v>10</v>
      </c>
      <c r="B1603" s="12">
        <v>5.33</v>
      </c>
      <c r="C1603" s="17">
        <v>103</v>
      </c>
      <c r="D1603" s="14">
        <f t="shared" si="167"/>
        <v>19.324577861163228</v>
      </c>
    </row>
    <row r="1604" spans="1:19" x14ac:dyDescent="0.25">
      <c r="B1604" s="12"/>
      <c r="C1604" s="17"/>
      <c r="D1604" s="14"/>
    </row>
    <row r="1605" spans="1:19" x14ac:dyDescent="0.25">
      <c r="B1605" s="12"/>
      <c r="C1605" s="17"/>
      <c r="D1605" s="14"/>
    </row>
    <row r="1606" spans="1:19" x14ac:dyDescent="0.25">
      <c r="B1606" s="12"/>
      <c r="C1606" s="17"/>
      <c r="D1606" s="14"/>
    </row>
    <row r="1607" spans="1:19" x14ac:dyDescent="0.25">
      <c r="B1607" s="12"/>
      <c r="C1607" s="17"/>
      <c r="D1607" s="14"/>
    </row>
    <row r="1608" spans="1:19" x14ac:dyDescent="0.25">
      <c r="B1608" s="12"/>
      <c r="C1608" s="17"/>
      <c r="D1608" s="14"/>
    </row>
    <row r="1610" spans="1:19" ht="15.75" x14ac:dyDescent="0.25">
      <c r="B1610" s="21" t="s">
        <v>534</v>
      </c>
      <c r="P1610" s="21"/>
    </row>
    <row r="1611" spans="1:19" ht="15.75" x14ac:dyDescent="0.25">
      <c r="B1611" s="164" t="s">
        <v>551</v>
      </c>
      <c r="C1611" s="165"/>
      <c r="D1611" s="165"/>
      <c r="E1611" s="165"/>
      <c r="F1611" s="101"/>
      <c r="P1611" s="166" t="s">
        <v>537</v>
      </c>
      <c r="Q1611" s="162"/>
      <c r="R1611" s="162"/>
      <c r="S1611" s="162"/>
    </row>
    <row r="1612" spans="1:19" ht="15.75" x14ac:dyDescent="0.25">
      <c r="B1612" s="21" t="s">
        <v>542</v>
      </c>
      <c r="P1612" s="21"/>
    </row>
    <row r="1613" spans="1:19" ht="16.5" thickBot="1" x14ac:dyDescent="0.3">
      <c r="B1613" s="9" t="s">
        <v>54</v>
      </c>
      <c r="C1613" s="9" t="s">
        <v>46</v>
      </c>
      <c r="D1613" s="9" t="s">
        <v>87</v>
      </c>
      <c r="P1613" s="9" t="s">
        <v>129</v>
      </c>
      <c r="Q1613" s="9" t="s">
        <v>130</v>
      </c>
      <c r="R1613" s="9" t="s">
        <v>46</v>
      </c>
      <c r="S1613" s="9" t="s">
        <v>131</v>
      </c>
    </row>
    <row r="1614" spans="1:19" x14ac:dyDescent="0.25">
      <c r="A1614">
        <v>1</v>
      </c>
      <c r="B1614" s="12">
        <v>0.18</v>
      </c>
      <c r="C1614" s="17">
        <v>2.1</v>
      </c>
      <c r="D1614" s="14">
        <f t="shared" ref="D1614:D1621" si="169">C1614/B1614</f>
        <v>11.666666666666668</v>
      </c>
      <c r="O1614">
        <v>1</v>
      </c>
      <c r="P1614" s="12">
        <v>6.2</v>
      </c>
      <c r="Q1614" s="12">
        <v>1.97</v>
      </c>
      <c r="R1614" s="17">
        <v>43.1</v>
      </c>
      <c r="S1614" s="14">
        <f>R1614/Q1614</f>
        <v>21.878172588832488</v>
      </c>
    </row>
    <row r="1615" spans="1:19" x14ac:dyDescent="0.25">
      <c r="A1615">
        <v>2</v>
      </c>
      <c r="B1615" s="12">
        <v>0.47</v>
      </c>
      <c r="C1615" s="17">
        <v>7.6</v>
      </c>
      <c r="D1615" s="14">
        <f t="shared" si="169"/>
        <v>16.170212765957448</v>
      </c>
      <c r="O1615">
        <v>2</v>
      </c>
      <c r="P1615" s="12">
        <v>6.6</v>
      </c>
      <c r="Q1615" s="12">
        <v>2.13</v>
      </c>
      <c r="R1615" s="17">
        <v>48.6</v>
      </c>
      <c r="S1615" s="14">
        <f t="shared" ref="S1615:S1617" si="170">R1615/Q1615</f>
        <v>22.816901408450708</v>
      </c>
    </row>
    <row r="1616" spans="1:19" x14ac:dyDescent="0.25">
      <c r="A1616">
        <v>3</v>
      </c>
      <c r="B1616" s="12">
        <v>0.85</v>
      </c>
      <c r="C1616" s="17">
        <v>16.399999999999999</v>
      </c>
      <c r="D1616" s="14">
        <f t="shared" si="169"/>
        <v>19.294117647058822</v>
      </c>
      <c r="O1616">
        <v>3</v>
      </c>
      <c r="P1616" s="12">
        <v>7</v>
      </c>
      <c r="Q1616" s="12">
        <v>2.34</v>
      </c>
      <c r="R1616" s="17">
        <v>53.5</v>
      </c>
      <c r="S1616" s="14">
        <f t="shared" si="170"/>
        <v>22.863247863247864</v>
      </c>
    </row>
    <row r="1617" spans="1:19" x14ac:dyDescent="0.25">
      <c r="A1617">
        <v>4</v>
      </c>
      <c r="B1617" s="12">
        <v>1.05</v>
      </c>
      <c r="C1617" s="17">
        <v>22.5</v>
      </c>
      <c r="D1617" s="14">
        <f t="shared" si="169"/>
        <v>21.428571428571427</v>
      </c>
      <c r="O1617">
        <v>4</v>
      </c>
      <c r="P1617" s="12">
        <v>7.4</v>
      </c>
      <c r="Q1617" s="12">
        <v>2.54</v>
      </c>
      <c r="R1617" s="17">
        <v>58.5</v>
      </c>
      <c r="S1617" s="14">
        <f t="shared" si="170"/>
        <v>23.031496062992126</v>
      </c>
    </row>
    <row r="1618" spans="1:19" x14ac:dyDescent="0.25">
      <c r="A1618">
        <v>5</v>
      </c>
      <c r="B1618" s="12">
        <v>1.34</v>
      </c>
      <c r="C1618" s="17">
        <v>30.6</v>
      </c>
      <c r="D1618" s="14">
        <f t="shared" si="169"/>
        <v>22.835820895522389</v>
      </c>
    </row>
    <row r="1619" spans="1:19" x14ac:dyDescent="0.25">
      <c r="A1619">
        <v>6</v>
      </c>
      <c r="B1619" s="12">
        <v>1.76</v>
      </c>
      <c r="C1619" s="17">
        <v>42.3</v>
      </c>
      <c r="D1619" s="14">
        <f t="shared" si="169"/>
        <v>24.034090909090907</v>
      </c>
    </row>
    <row r="1620" spans="1:19" x14ac:dyDescent="0.25">
      <c r="A1620">
        <v>7</v>
      </c>
      <c r="B1620" s="12">
        <v>2.25</v>
      </c>
      <c r="C1620" s="17">
        <v>54.4</v>
      </c>
      <c r="D1620" s="14">
        <f t="shared" si="169"/>
        <v>24.177777777777777</v>
      </c>
    </row>
    <row r="1621" spans="1:19" x14ac:dyDescent="0.25">
      <c r="A1621">
        <v>8</v>
      </c>
      <c r="B1621" s="12">
        <v>2.54</v>
      </c>
      <c r="C1621" s="17">
        <v>58.5</v>
      </c>
      <c r="D1621" s="14">
        <f t="shared" si="169"/>
        <v>23.031496062992126</v>
      </c>
    </row>
    <row r="1622" spans="1:19" x14ac:dyDescent="0.25">
      <c r="B1622" s="12"/>
      <c r="C1622" s="17"/>
      <c r="D1622" s="14"/>
    </row>
    <row r="1623" spans="1:19" x14ac:dyDescent="0.25">
      <c r="B1623" s="12"/>
      <c r="C1623" s="17"/>
      <c r="D1623" s="14"/>
    </row>
    <row r="1624" spans="1:19" x14ac:dyDescent="0.25">
      <c r="B1624" s="12"/>
      <c r="C1624" s="17"/>
      <c r="D1624" s="14"/>
    </row>
    <row r="1625" spans="1:19" x14ac:dyDescent="0.25">
      <c r="B1625" s="12"/>
      <c r="C1625" s="17"/>
      <c r="D1625" s="14"/>
    </row>
    <row r="1626" spans="1:19" x14ac:dyDescent="0.25">
      <c r="B1626" s="12"/>
      <c r="C1626" s="17"/>
      <c r="D1626" s="14"/>
    </row>
    <row r="1627" spans="1:19" x14ac:dyDescent="0.25">
      <c r="B1627" s="12"/>
      <c r="C1627" s="17"/>
      <c r="D1627" s="14"/>
    </row>
    <row r="1628" spans="1:19" x14ac:dyDescent="0.25">
      <c r="B1628" s="12"/>
      <c r="C1628" s="17"/>
      <c r="D1628" s="14"/>
    </row>
    <row r="1630" spans="1:19" ht="15.75" x14ac:dyDescent="0.25">
      <c r="B1630" s="21" t="s">
        <v>534</v>
      </c>
      <c r="P1630" s="21"/>
    </row>
    <row r="1631" spans="1:19" ht="15.75" x14ac:dyDescent="0.25">
      <c r="B1631" s="164" t="s">
        <v>551</v>
      </c>
      <c r="C1631" s="165"/>
      <c r="D1631" s="165"/>
      <c r="E1631" s="165"/>
      <c r="F1631" s="101"/>
      <c r="P1631" s="166" t="s">
        <v>537</v>
      </c>
      <c r="Q1631" s="162"/>
      <c r="R1631" s="162"/>
      <c r="S1631" s="162"/>
    </row>
    <row r="1632" spans="1:19" ht="15.75" x14ac:dyDescent="0.25">
      <c r="B1632" s="21" t="s">
        <v>543</v>
      </c>
      <c r="P1632" s="21"/>
    </row>
    <row r="1633" spans="1:19" ht="16.5" thickBot="1" x14ac:dyDescent="0.3">
      <c r="B1633" s="9" t="s">
        <v>54</v>
      </c>
      <c r="C1633" s="9" t="s">
        <v>46</v>
      </c>
      <c r="D1633" s="9" t="s">
        <v>87</v>
      </c>
      <c r="P1633" s="9" t="s">
        <v>129</v>
      </c>
      <c r="Q1633" s="9" t="s">
        <v>130</v>
      </c>
      <c r="R1633" s="9" t="s">
        <v>46</v>
      </c>
      <c r="S1633" s="9" t="s">
        <v>131</v>
      </c>
    </row>
    <row r="1634" spans="1:19" x14ac:dyDescent="0.25">
      <c r="A1634">
        <v>1</v>
      </c>
      <c r="B1634" s="12">
        <v>0.2</v>
      </c>
      <c r="C1634" s="17">
        <v>2.6</v>
      </c>
      <c r="D1634" s="14">
        <f t="shared" ref="D1634:D1641" si="171">C1634/B1634</f>
        <v>13</v>
      </c>
      <c r="O1634">
        <v>1</v>
      </c>
      <c r="P1634" s="12">
        <v>6.2</v>
      </c>
      <c r="Q1634" s="12">
        <v>2.35</v>
      </c>
      <c r="R1634" s="17">
        <v>55.9</v>
      </c>
      <c r="S1634" s="14">
        <f>R1634/Q1634</f>
        <v>23.787234042553191</v>
      </c>
    </row>
    <row r="1635" spans="1:19" x14ac:dyDescent="0.25">
      <c r="A1635">
        <v>2</v>
      </c>
      <c r="B1635" s="12">
        <v>0.67</v>
      </c>
      <c r="C1635" s="17">
        <v>13.7</v>
      </c>
      <c r="D1635" s="14">
        <f t="shared" si="171"/>
        <v>20.447761194029848</v>
      </c>
      <c r="O1635">
        <v>2</v>
      </c>
      <c r="P1635" s="12">
        <v>6.6</v>
      </c>
      <c r="Q1635" s="12">
        <v>2.59</v>
      </c>
      <c r="R1635" s="17">
        <v>63.7</v>
      </c>
      <c r="S1635" s="14">
        <f t="shared" ref="S1635:S1637" si="172">R1635/Q1635</f>
        <v>24.594594594594597</v>
      </c>
    </row>
    <row r="1636" spans="1:19" x14ac:dyDescent="0.25">
      <c r="A1636">
        <v>3</v>
      </c>
      <c r="B1636" s="12">
        <v>0.97</v>
      </c>
      <c r="C1636" s="17">
        <v>22.3</v>
      </c>
      <c r="D1636" s="14">
        <f t="shared" si="171"/>
        <v>22.989690721649485</v>
      </c>
      <c r="O1636">
        <v>3</v>
      </c>
      <c r="P1636" s="12">
        <v>7</v>
      </c>
      <c r="Q1636" s="12">
        <v>2.81</v>
      </c>
      <c r="R1636" s="17">
        <v>70.099999999999994</v>
      </c>
      <c r="S1636" s="14">
        <f t="shared" si="172"/>
        <v>24.946619217081849</v>
      </c>
    </row>
    <row r="1637" spans="1:19" x14ac:dyDescent="0.25">
      <c r="A1637">
        <v>4</v>
      </c>
      <c r="B1637" s="12">
        <v>1.38</v>
      </c>
      <c r="C1637" s="17">
        <v>34.799999999999997</v>
      </c>
      <c r="D1637" s="14">
        <f t="shared" si="171"/>
        <v>25.217391304347824</v>
      </c>
      <c r="O1637">
        <v>4</v>
      </c>
      <c r="P1637" s="12">
        <v>7.4</v>
      </c>
      <c r="Q1637" s="12">
        <v>3.05</v>
      </c>
      <c r="R1637" s="17">
        <v>77.400000000000006</v>
      </c>
      <c r="S1637" s="14">
        <f t="shared" si="172"/>
        <v>25.377049180327873</v>
      </c>
    </row>
    <row r="1638" spans="1:19" x14ac:dyDescent="0.25">
      <c r="A1638">
        <v>5</v>
      </c>
      <c r="B1638" s="12">
        <v>1.9</v>
      </c>
      <c r="C1638" s="17">
        <v>50.5</v>
      </c>
      <c r="D1638" s="14">
        <f t="shared" si="171"/>
        <v>26.578947368421055</v>
      </c>
    </row>
    <row r="1639" spans="1:19" x14ac:dyDescent="0.25">
      <c r="A1639">
        <v>6</v>
      </c>
      <c r="B1639" s="12">
        <v>2.36</v>
      </c>
      <c r="C1639" s="17">
        <v>63.2</v>
      </c>
      <c r="D1639" s="14">
        <f t="shared" si="171"/>
        <v>26.779661016949156</v>
      </c>
    </row>
    <row r="1640" spans="1:19" x14ac:dyDescent="0.25">
      <c r="A1640">
        <v>7</v>
      </c>
      <c r="B1640" s="12">
        <v>2.68</v>
      </c>
      <c r="C1640" s="17">
        <v>69.7</v>
      </c>
      <c r="D1640" s="14">
        <f t="shared" si="171"/>
        <v>26.007462686567163</v>
      </c>
    </row>
    <row r="1641" spans="1:19" x14ac:dyDescent="0.25">
      <c r="A1641">
        <v>8</v>
      </c>
      <c r="B1641" s="12">
        <v>3.05</v>
      </c>
      <c r="C1641" s="17">
        <v>77.400000000000006</v>
      </c>
      <c r="D1641" s="14">
        <f t="shared" si="171"/>
        <v>25.377049180327873</v>
      </c>
    </row>
    <row r="1642" spans="1:19" x14ac:dyDescent="0.25">
      <c r="B1642" s="12"/>
      <c r="C1642" s="17"/>
      <c r="D1642" s="14"/>
    </row>
    <row r="1643" spans="1:19" x14ac:dyDescent="0.25">
      <c r="B1643" s="12"/>
      <c r="C1643" s="17"/>
      <c r="D1643" s="14"/>
    </row>
    <row r="1644" spans="1:19" x14ac:dyDescent="0.25">
      <c r="B1644" s="12"/>
      <c r="C1644" s="17"/>
      <c r="D1644" s="14"/>
    </row>
    <row r="1645" spans="1:19" x14ac:dyDescent="0.25">
      <c r="B1645" s="12"/>
      <c r="C1645" s="17"/>
      <c r="D1645" s="14"/>
    </row>
    <row r="1646" spans="1:19" x14ac:dyDescent="0.25">
      <c r="B1646" s="12"/>
      <c r="C1646" s="17"/>
      <c r="D1646" s="14"/>
    </row>
    <row r="1647" spans="1:19" x14ac:dyDescent="0.25">
      <c r="B1647" s="12"/>
      <c r="C1647" s="17"/>
      <c r="D1647" s="14"/>
    </row>
    <row r="1648" spans="1:19" x14ac:dyDescent="0.25">
      <c r="B1648" s="12"/>
      <c r="C1648" s="17"/>
      <c r="D1648" s="14"/>
    </row>
    <row r="1650" spans="1:19" ht="15.75" x14ac:dyDescent="0.25">
      <c r="B1650" s="21" t="s">
        <v>534</v>
      </c>
      <c r="P1650" s="21"/>
    </row>
    <row r="1651" spans="1:19" ht="15.75" x14ac:dyDescent="0.25">
      <c r="B1651" s="164" t="s">
        <v>551</v>
      </c>
      <c r="C1651" s="165"/>
      <c r="D1651" s="165"/>
      <c r="E1651" s="165"/>
      <c r="F1651" s="101"/>
      <c r="P1651" s="166" t="s">
        <v>537</v>
      </c>
      <c r="Q1651" s="162"/>
      <c r="R1651" s="162"/>
      <c r="S1651" s="162"/>
    </row>
    <row r="1652" spans="1:19" ht="15.75" x14ac:dyDescent="0.25">
      <c r="B1652" s="21" t="s">
        <v>553</v>
      </c>
      <c r="P1652" s="21"/>
    </row>
    <row r="1653" spans="1:19" ht="16.5" thickBot="1" x14ac:dyDescent="0.3">
      <c r="B1653" s="9" t="s">
        <v>54</v>
      </c>
      <c r="C1653" s="9" t="s">
        <v>46</v>
      </c>
      <c r="D1653" s="9" t="s">
        <v>87</v>
      </c>
      <c r="P1653" s="9" t="s">
        <v>129</v>
      </c>
      <c r="Q1653" s="9" t="s">
        <v>130</v>
      </c>
      <c r="R1653" s="9" t="s">
        <v>46</v>
      </c>
      <c r="S1653" s="9" t="s">
        <v>131</v>
      </c>
    </row>
    <row r="1654" spans="1:19" x14ac:dyDescent="0.25">
      <c r="A1654">
        <v>1</v>
      </c>
      <c r="B1654" s="12">
        <v>0.2</v>
      </c>
      <c r="C1654" s="17">
        <v>2.9</v>
      </c>
      <c r="D1654" s="14">
        <f t="shared" ref="D1654:D1662" si="173">C1654/B1654</f>
        <v>14.499999999999998</v>
      </c>
      <c r="O1654">
        <v>1</v>
      </c>
      <c r="P1654" s="12">
        <v>6.2</v>
      </c>
      <c r="Q1654" s="12">
        <v>2.72</v>
      </c>
      <c r="R1654" s="17">
        <v>46.2</v>
      </c>
      <c r="S1654" s="14">
        <f>R1654/Q1654</f>
        <v>16.985294117647058</v>
      </c>
    </row>
    <row r="1655" spans="1:19" x14ac:dyDescent="0.25">
      <c r="A1655">
        <v>2</v>
      </c>
      <c r="B1655" s="12">
        <v>0.5</v>
      </c>
      <c r="C1655" s="17">
        <v>8.3000000000000007</v>
      </c>
      <c r="D1655" s="14">
        <f t="shared" si="173"/>
        <v>16.600000000000001</v>
      </c>
      <c r="O1655">
        <v>2</v>
      </c>
      <c r="P1655" s="12">
        <v>6.6</v>
      </c>
      <c r="Q1655" s="12">
        <v>2.94</v>
      </c>
      <c r="R1655" s="17">
        <v>50.5</v>
      </c>
      <c r="S1655" s="14">
        <f t="shared" ref="S1655:S1657" si="174">R1655/Q1655</f>
        <v>17.176870748299319</v>
      </c>
    </row>
    <row r="1656" spans="1:19" x14ac:dyDescent="0.25">
      <c r="A1656">
        <v>3</v>
      </c>
      <c r="B1656" s="12">
        <v>0.98</v>
      </c>
      <c r="C1656" s="17">
        <v>17.5</v>
      </c>
      <c r="D1656" s="14">
        <f t="shared" si="173"/>
        <v>17.857142857142858</v>
      </c>
      <c r="O1656">
        <v>3</v>
      </c>
      <c r="P1656" s="12">
        <v>7</v>
      </c>
      <c r="Q1656" s="12">
        <v>3.17</v>
      </c>
      <c r="R1656" s="17">
        <v>55.9</v>
      </c>
      <c r="S1656" s="14">
        <f t="shared" si="174"/>
        <v>17.634069400630914</v>
      </c>
    </row>
    <row r="1657" spans="1:19" x14ac:dyDescent="0.25">
      <c r="A1657">
        <v>4</v>
      </c>
      <c r="B1657" s="12">
        <v>1.36</v>
      </c>
      <c r="C1657" s="17">
        <v>25.2</v>
      </c>
      <c r="D1657" s="14">
        <f t="shared" si="173"/>
        <v>18.52941176470588</v>
      </c>
      <c r="O1657">
        <v>4</v>
      </c>
      <c r="P1657" s="12">
        <v>7.4</v>
      </c>
      <c r="Q1657" s="12">
        <v>3.39</v>
      </c>
      <c r="R1657" s="17">
        <v>60.3</v>
      </c>
      <c r="S1657" s="14">
        <f t="shared" si="174"/>
        <v>17.787610619469024</v>
      </c>
    </row>
    <row r="1658" spans="1:19" x14ac:dyDescent="0.25">
      <c r="A1658">
        <v>5</v>
      </c>
      <c r="B1658" s="12">
        <v>1.76</v>
      </c>
      <c r="C1658" s="17">
        <v>33.4</v>
      </c>
      <c r="D1658" s="14">
        <f t="shared" si="173"/>
        <v>18.977272727272727</v>
      </c>
    </row>
    <row r="1659" spans="1:19" x14ac:dyDescent="0.25">
      <c r="A1659">
        <v>6</v>
      </c>
      <c r="B1659" s="12">
        <v>2.25</v>
      </c>
      <c r="C1659" s="17">
        <v>43</v>
      </c>
      <c r="D1659" s="14">
        <f t="shared" si="173"/>
        <v>19.111111111111111</v>
      </c>
    </row>
    <row r="1660" spans="1:19" x14ac:dyDescent="0.25">
      <c r="A1660">
        <v>7</v>
      </c>
      <c r="B1660" s="12">
        <v>2.59</v>
      </c>
      <c r="C1660" s="17">
        <v>49.6</v>
      </c>
      <c r="D1660" s="14">
        <f t="shared" si="173"/>
        <v>19.150579150579151</v>
      </c>
    </row>
    <row r="1661" spans="1:19" x14ac:dyDescent="0.25">
      <c r="A1661">
        <v>8</v>
      </c>
      <c r="B1661" s="12">
        <v>2.83</v>
      </c>
      <c r="C1661" s="17">
        <v>53.3</v>
      </c>
      <c r="D1661" s="14">
        <f t="shared" si="173"/>
        <v>18.833922261484098</v>
      </c>
    </row>
    <row r="1662" spans="1:19" x14ac:dyDescent="0.25">
      <c r="A1662">
        <v>9</v>
      </c>
      <c r="B1662" s="12">
        <v>3.39</v>
      </c>
      <c r="C1662" s="17">
        <v>60.3</v>
      </c>
      <c r="D1662" s="14">
        <f t="shared" si="173"/>
        <v>17.787610619469024</v>
      </c>
    </row>
    <row r="1663" spans="1:19" x14ac:dyDescent="0.25">
      <c r="B1663" s="12"/>
      <c r="C1663" s="17"/>
      <c r="D1663" s="14"/>
    </row>
    <row r="1664" spans="1:19" x14ac:dyDescent="0.25">
      <c r="B1664" s="12"/>
      <c r="C1664" s="17"/>
      <c r="D1664" s="14"/>
    </row>
    <row r="1665" spans="1:19" x14ac:dyDescent="0.25">
      <c r="B1665" s="12"/>
      <c r="C1665" s="17"/>
      <c r="D1665" s="14"/>
    </row>
    <row r="1666" spans="1:19" x14ac:dyDescent="0.25">
      <c r="B1666" s="12"/>
      <c r="C1666" s="17"/>
      <c r="D1666" s="14"/>
    </row>
    <row r="1667" spans="1:19" x14ac:dyDescent="0.25">
      <c r="B1667" s="12"/>
      <c r="C1667" s="17"/>
      <c r="D1667" s="14"/>
    </row>
    <row r="1668" spans="1:19" x14ac:dyDescent="0.25">
      <c r="B1668" s="12"/>
      <c r="C1668" s="17"/>
      <c r="D1668" s="14"/>
    </row>
    <row r="1670" spans="1:19" ht="15.75" x14ac:dyDescent="0.25">
      <c r="B1670" s="21" t="s">
        <v>534</v>
      </c>
      <c r="P1670" s="21"/>
    </row>
    <row r="1671" spans="1:19" ht="15.75" x14ac:dyDescent="0.25">
      <c r="B1671" s="164" t="s">
        <v>551</v>
      </c>
      <c r="C1671" s="165"/>
      <c r="D1671" s="165"/>
      <c r="E1671" s="165"/>
      <c r="F1671" s="101"/>
      <c r="P1671" s="166" t="s">
        <v>537</v>
      </c>
      <c r="Q1671" s="162"/>
      <c r="R1671" s="162"/>
      <c r="S1671" s="162"/>
    </row>
    <row r="1672" spans="1:19" ht="15.75" x14ac:dyDescent="0.25">
      <c r="B1672" s="21" t="s">
        <v>554</v>
      </c>
      <c r="P1672" s="21"/>
    </row>
    <row r="1673" spans="1:19" ht="16.5" thickBot="1" x14ac:dyDescent="0.3">
      <c r="B1673" s="9" t="s">
        <v>54</v>
      </c>
      <c r="C1673" s="9" t="s">
        <v>46</v>
      </c>
      <c r="D1673" s="9" t="s">
        <v>87</v>
      </c>
      <c r="P1673" s="9" t="s">
        <v>129</v>
      </c>
      <c r="Q1673" s="9" t="s">
        <v>130</v>
      </c>
      <c r="R1673" s="9" t="s">
        <v>46</v>
      </c>
      <c r="S1673" s="9" t="s">
        <v>131</v>
      </c>
    </row>
    <row r="1674" spans="1:19" x14ac:dyDescent="0.25">
      <c r="A1674">
        <v>1</v>
      </c>
      <c r="B1674" s="12">
        <v>0.14000000000000001</v>
      </c>
      <c r="C1674" s="17">
        <v>2.5</v>
      </c>
      <c r="D1674" s="14">
        <f t="shared" ref="D1674:D1683" si="175">C1674/B1674</f>
        <v>17.857142857142854</v>
      </c>
      <c r="O1674">
        <v>1</v>
      </c>
      <c r="P1674" s="12">
        <v>6.2</v>
      </c>
      <c r="Q1674" s="12">
        <v>3.77</v>
      </c>
      <c r="R1674" s="17">
        <v>55.7</v>
      </c>
      <c r="S1674" s="14">
        <f>R1674/Q1674</f>
        <v>14.774535809018568</v>
      </c>
    </row>
    <row r="1675" spans="1:19" x14ac:dyDescent="0.25">
      <c r="A1675">
        <v>2</v>
      </c>
      <c r="B1675" s="12">
        <v>0.4</v>
      </c>
      <c r="C1675" s="17">
        <v>7.9</v>
      </c>
      <c r="D1675" s="14">
        <f t="shared" si="175"/>
        <v>19.75</v>
      </c>
      <c r="O1675">
        <v>2</v>
      </c>
      <c r="P1675" s="12">
        <v>6.6</v>
      </c>
      <c r="Q1675" s="12">
        <v>4.0599999999999996</v>
      </c>
      <c r="R1675" s="17">
        <v>60.8</v>
      </c>
      <c r="S1675" s="14">
        <f t="shared" ref="S1675:S1677" si="176">R1675/Q1675</f>
        <v>14.97536945812808</v>
      </c>
    </row>
    <row r="1676" spans="1:19" x14ac:dyDescent="0.25">
      <c r="A1676">
        <v>3</v>
      </c>
      <c r="B1676" s="12">
        <v>0.84</v>
      </c>
      <c r="C1676" s="17">
        <v>16</v>
      </c>
      <c r="D1676" s="14">
        <f t="shared" si="175"/>
        <v>19.047619047619047</v>
      </c>
      <c r="O1676">
        <v>3</v>
      </c>
      <c r="P1676" s="12">
        <v>7</v>
      </c>
      <c r="Q1676" s="12">
        <v>4.3600000000000003</v>
      </c>
      <c r="R1676" s="17">
        <v>66.599999999999994</v>
      </c>
      <c r="S1676" s="14">
        <f t="shared" si="176"/>
        <v>15.275229357798162</v>
      </c>
    </row>
    <row r="1677" spans="1:19" x14ac:dyDescent="0.25">
      <c r="A1677">
        <v>4</v>
      </c>
      <c r="B1677" s="12">
        <v>1.1599999999999999</v>
      </c>
      <c r="C1677" s="17">
        <v>21.2</v>
      </c>
      <c r="D1677" s="14">
        <f t="shared" si="175"/>
        <v>18.27586206896552</v>
      </c>
      <c r="O1677">
        <v>4</v>
      </c>
      <c r="P1677" s="12">
        <v>7.4</v>
      </c>
      <c r="Q1677" s="12">
        <v>4.63</v>
      </c>
      <c r="R1677" s="17">
        <v>72</v>
      </c>
      <c r="S1677" s="14">
        <f t="shared" si="176"/>
        <v>15.550755939524839</v>
      </c>
    </row>
    <row r="1678" spans="1:19" x14ac:dyDescent="0.25">
      <c r="A1678">
        <v>5</v>
      </c>
      <c r="B1678" s="12">
        <v>1.7</v>
      </c>
      <c r="C1678" s="17">
        <v>31</v>
      </c>
      <c r="D1678" s="14">
        <f t="shared" si="175"/>
        <v>18.235294117647058</v>
      </c>
    </row>
    <row r="1679" spans="1:19" x14ac:dyDescent="0.25">
      <c r="A1679">
        <v>6</v>
      </c>
      <c r="B1679" s="12">
        <v>2.2000000000000002</v>
      </c>
      <c r="C1679" s="17">
        <v>39.6</v>
      </c>
      <c r="D1679" s="14">
        <f t="shared" si="175"/>
        <v>18</v>
      </c>
    </row>
    <row r="1680" spans="1:19" x14ac:dyDescent="0.25">
      <c r="A1680">
        <v>7</v>
      </c>
      <c r="B1680" s="12">
        <v>2.76</v>
      </c>
      <c r="C1680" s="17">
        <v>48.6</v>
      </c>
      <c r="D1680" s="14">
        <f t="shared" si="175"/>
        <v>17.608695652173914</v>
      </c>
    </row>
    <row r="1681" spans="1:19" x14ac:dyDescent="0.25">
      <c r="A1681">
        <v>8</v>
      </c>
      <c r="B1681" s="12">
        <v>3.41</v>
      </c>
      <c r="C1681" s="17">
        <v>58</v>
      </c>
      <c r="D1681" s="14">
        <f t="shared" si="175"/>
        <v>17.008797653958943</v>
      </c>
    </row>
    <row r="1682" spans="1:19" x14ac:dyDescent="0.25">
      <c r="A1682">
        <v>9</v>
      </c>
      <c r="B1682" s="12">
        <v>4</v>
      </c>
      <c r="C1682" s="17">
        <v>65</v>
      </c>
      <c r="D1682" s="14">
        <f t="shared" si="175"/>
        <v>16.25</v>
      </c>
    </row>
    <row r="1683" spans="1:19" x14ac:dyDescent="0.25">
      <c r="A1683">
        <v>10</v>
      </c>
      <c r="B1683" s="12">
        <v>4.63</v>
      </c>
      <c r="C1683" s="17">
        <v>72</v>
      </c>
      <c r="D1683" s="14">
        <f t="shared" si="175"/>
        <v>15.550755939524839</v>
      </c>
    </row>
    <row r="1684" spans="1:19" x14ac:dyDescent="0.25">
      <c r="B1684" s="12"/>
      <c r="C1684" s="17"/>
      <c r="D1684" s="14"/>
    </row>
    <row r="1685" spans="1:19" x14ac:dyDescent="0.25">
      <c r="B1685" s="12"/>
      <c r="C1685" s="17"/>
      <c r="D1685" s="14"/>
    </row>
    <row r="1686" spans="1:19" x14ac:dyDescent="0.25">
      <c r="B1686" s="12"/>
      <c r="C1686" s="17"/>
      <c r="D1686" s="14"/>
    </row>
    <row r="1687" spans="1:19" x14ac:dyDescent="0.25">
      <c r="B1687" s="12"/>
      <c r="C1687" s="17"/>
      <c r="D1687" s="14"/>
    </row>
    <row r="1688" spans="1:19" x14ac:dyDescent="0.25">
      <c r="B1688" s="12"/>
      <c r="C1688" s="17"/>
      <c r="D1688" s="14"/>
    </row>
    <row r="1690" spans="1:19" ht="15.75" x14ac:dyDescent="0.25">
      <c r="B1690" s="21" t="s">
        <v>534</v>
      </c>
      <c r="P1690" s="21"/>
    </row>
    <row r="1691" spans="1:19" ht="15.75" x14ac:dyDescent="0.25">
      <c r="B1691" s="164" t="s">
        <v>551</v>
      </c>
      <c r="C1691" s="165"/>
      <c r="D1691" s="165"/>
      <c r="E1691" s="165"/>
      <c r="F1691" s="101"/>
      <c r="P1691" s="166" t="s">
        <v>537</v>
      </c>
      <c r="Q1691" s="162"/>
      <c r="R1691" s="162"/>
      <c r="S1691" s="162"/>
    </row>
    <row r="1692" spans="1:19" ht="15.75" x14ac:dyDescent="0.25">
      <c r="B1692" s="21" t="s">
        <v>549</v>
      </c>
      <c r="P1692" s="21"/>
    </row>
    <row r="1693" spans="1:19" ht="16.5" thickBot="1" x14ac:dyDescent="0.3">
      <c r="B1693" s="9" t="s">
        <v>54</v>
      </c>
      <c r="C1693" s="9" t="s">
        <v>46</v>
      </c>
      <c r="D1693" s="9" t="s">
        <v>87</v>
      </c>
      <c r="P1693" s="9" t="s">
        <v>129</v>
      </c>
      <c r="Q1693" s="9" t="s">
        <v>130</v>
      </c>
      <c r="R1693" s="9" t="s">
        <v>46</v>
      </c>
      <c r="S1693" s="9" t="s">
        <v>131</v>
      </c>
    </row>
    <row r="1694" spans="1:19" x14ac:dyDescent="0.25">
      <c r="A1694">
        <v>1</v>
      </c>
      <c r="B1694" s="12">
        <v>0.22</v>
      </c>
      <c r="C1694" s="17">
        <v>5</v>
      </c>
      <c r="D1694" s="14">
        <f t="shared" ref="D1694:D1704" si="177">C1694/B1694</f>
        <v>22.727272727272727</v>
      </c>
      <c r="O1694">
        <v>1</v>
      </c>
      <c r="P1694" s="12">
        <v>6.2</v>
      </c>
      <c r="Q1694" s="12">
        <v>4.3899999999999997</v>
      </c>
      <c r="R1694" s="17">
        <v>62.7</v>
      </c>
      <c r="S1694" s="14">
        <f>R1694/Q1694</f>
        <v>14.282460136674262</v>
      </c>
    </row>
    <row r="1695" spans="1:19" x14ac:dyDescent="0.25">
      <c r="A1695">
        <v>2</v>
      </c>
      <c r="B1695" s="12">
        <v>0.7</v>
      </c>
      <c r="C1695" s="17">
        <v>14.6</v>
      </c>
      <c r="D1695" s="14">
        <f t="shared" si="177"/>
        <v>20.857142857142858</v>
      </c>
      <c r="O1695">
        <v>2</v>
      </c>
      <c r="P1695" s="12">
        <v>6.6</v>
      </c>
      <c r="Q1695" s="12">
        <v>4.68</v>
      </c>
      <c r="R1695" s="17">
        <v>67.099999999999994</v>
      </c>
      <c r="S1695" s="14">
        <f t="shared" ref="S1695:S1697" si="178">R1695/Q1695</f>
        <v>14.337606837606836</v>
      </c>
    </row>
    <row r="1696" spans="1:19" x14ac:dyDescent="0.25">
      <c r="A1696">
        <v>3</v>
      </c>
      <c r="B1696" s="12">
        <v>1.1299999999999999</v>
      </c>
      <c r="C1696" s="17">
        <v>21.9</v>
      </c>
      <c r="D1696" s="14">
        <f t="shared" si="177"/>
        <v>19.380530973451329</v>
      </c>
      <c r="O1696">
        <v>3</v>
      </c>
      <c r="P1696" s="12">
        <v>7</v>
      </c>
      <c r="Q1696" s="12">
        <v>5.04</v>
      </c>
      <c r="R1696" s="17">
        <v>74.099999999999994</v>
      </c>
      <c r="S1696" s="14">
        <f t="shared" si="178"/>
        <v>14.702380952380951</v>
      </c>
    </row>
    <row r="1697" spans="1:19" x14ac:dyDescent="0.25">
      <c r="A1697">
        <v>4</v>
      </c>
      <c r="B1697" s="12">
        <v>1.56</v>
      </c>
      <c r="C1697" s="17">
        <v>29.5</v>
      </c>
      <c r="D1697" s="14">
        <f t="shared" si="177"/>
        <v>18.910256410256409</v>
      </c>
      <c r="O1697">
        <v>4</v>
      </c>
      <c r="P1697" s="12">
        <v>7.4</v>
      </c>
      <c r="Q1697" s="12">
        <v>5.32</v>
      </c>
      <c r="R1697" s="17">
        <v>79.099999999999994</v>
      </c>
      <c r="S1697" s="14">
        <f t="shared" si="178"/>
        <v>14.868421052631577</v>
      </c>
    </row>
    <row r="1698" spans="1:19" x14ac:dyDescent="0.25">
      <c r="A1698">
        <v>5</v>
      </c>
      <c r="B1698" s="12">
        <v>2.2400000000000002</v>
      </c>
      <c r="C1698" s="17">
        <v>40.200000000000003</v>
      </c>
      <c r="D1698" s="14">
        <f t="shared" si="177"/>
        <v>17.946428571428569</v>
      </c>
    </row>
    <row r="1699" spans="1:19" x14ac:dyDescent="0.25">
      <c r="A1699">
        <v>6</v>
      </c>
      <c r="B1699" s="12">
        <v>2.62</v>
      </c>
      <c r="C1699" s="17">
        <v>46.9</v>
      </c>
      <c r="D1699" s="14">
        <f t="shared" si="177"/>
        <v>17.900763358778626</v>
      </c>
    </row>
    <row r="1700" spans="1:19" x14ac:dyDescent="0.25">
      <c r="A1700">
        <v>7</v>
      </c>
      <c r="B1700" s="12">
        <v>3.2</v>
      </c>
      <c r="C1700" s="17">
        <v>55.6</v>
      </c>
      <c r="D1700" s="14">
        <f t="shared" si="177"/>
        <v>17.375</v>
      </c>
    </row>
    <row r="1701" spans="1:19" x14ac:dyDescent="0.25">
      <c r="A1701">
        <v>8</v>
      </c>
      <c r="B1701" s="12">
        <v>3.74</v>
      </c>
      <c r="C1701" s="17">
        <v>62</v>
      </c>
      <c r="D1701" s="14">
        <f t="shared" si="177"/>
        <v>16.577540106951872</v>
      </c>
    </row>
    <row r="1702" spans="1:19" x14ac:dyDescent="0.25">
      <c r="A1702">
        <v>9</v>
      </c>
      <c r="B1702" s="12">
        <v>4.12</v>
      </c>
      <c r="C1702" s="17">
        <v>67</v>
      </c>
      <c r="D1702" s="14">
        <f t="shared" si="177"/>
        <v>16.262135922330096</v>
      </c>
    </row>
    <row r="1703" spans="1:19" x14ac:dyDescent="0.25">
      <c r="A1703">
        <v>10</v>
      </c>
      <c r="B1703" s="12">
        <v>4.75</v>
      </c>
      <c r="C1703" s="17">
        <v>73.3</v>
      </c>
      <c r="D1703" s="14">
        <f t="shared" si="177"/>
        <v>15.43157894736842</v>
      </c>
    </row>
    <row r="1704" spans="1:19" x14ac:dyDescent="0.25">
      <c r="A1704">
        <v>11</v>
      </c>
      <c r="B1704" s="12">
        <v>5.32</v>
      </c>
      <c r="C1704" s="17">
        <v>79.099999999999994</v>
      </c>
      <c r="D1704" s="14">
        <f t="shared" si="177"/>
        <v>14.868421052631577</v>
      </c>
    </row>
    <row r="1705" spans="1:19" x14ac:dyDescent="0.25">
      <c r="B1705" s="12"/>
      <c r="C1705" s="17"/>
      <c r="D1705" s="14"/>
    </row>
    <row r="1706" spans="1:19" x14ac:dyDescent="0.25">
      <c r="B1706" s="12"/>
      <c r="C1706" s="17"/>
      <c r="D1706" s="14"/>
    </row>
    <row r="1707" spans="1:19" x14ac:dyDescent="0.25">
      <c r="B1707" s="12"/>
      <c r="C1707" s="17"/>
      <c r="D1707" s="14"/>
    </row>
    <row r="1708" spans="1:19" x14ac:dyDescent="0.25">
      <c r="B1708" s="12"/>
      <c r="C1708" s="17"/>
      <c r="D1708" s="14"/>
    </row>
    <row r="1710" spans="1:19" ht="15.75" x14ac:dyDescent="0.25">
      <c r="B1710" s="21" t="s">
        <v>534</v>
      </c>
      <c r="P1710" s="21"/>
    </row>
    <row r="1711" spans="1:19" ht="15.75" x14ac:dyDescent="0.25">
      <c r="B1711" s="164" t="s">
        <v>551</v>
      </c>
      <c r="C1711" s="165"/>
      <c r="D1711" s="165"/>
      <c r="E1711" s="165"/>
      <c r="F1711" s="101"/>
      <c r="P1711" s="166" t="s">
        <v>537</v>
      </c>
      <c r="Q1711" s="162"/>
      <c r="R1711" s="162"/>
      <c r="S1711" s="162"/>
    </row>
    <row r="1712" spans="1:19" ht="15.75" x14ac:dyDescent="0.25">
      <c r="B1712" s="21" t="s">
        <v>555</v>
      </c>
      <c r="P1712" s="21"/>
    </row>
    <row r="1713" spans="1:19" ht="16.5" thickBot="1" x14ac:dyDescent="0.3">
      <c r="B1713" s="9" t="s">
        <v>54</v>
      </c>
      <c r="C1713" s="9" t="s">
        <v>46</v>
      </c>
      <c r="D1713" s="9" t="s">
        <v>87</v>
      </c>
      <c r="P1713" s="9" t="s">
        <v>129</v>
      </c>
      <c r="Q1713" s="9" t="s">
        <v>130</v>
      </c>
      <c r="R1713" s="9" t="s">
        <v>46</v>
      </c>
      <c r="S1713" s="9" t="s">
        <v>131</v>
      </c>
    </row>
    <row r="1714" spans="1:19" x14ac:dyDescent="0.25">
      <c r="A1714">
        <v>1</v>
      </c>
      <c r="B1714" s="12">
        <v>0.17</v>
      </c>
      <c r="C1714" s="17">
        <v>3</v>
      </c>
      <c r="D1714" s="14">
        <f t="shared" ref="D1714:D1723" si="179">C1714/B1714</f>
        <v>17.647058823529409</v>
      </c>
      <c r="O1714">
        <v>1</v>
      </c>
      <c r="P1714" s="12">
        <v>6.2</v>
      </c>
      <c r="Q1714" s="12">
        <v>3.4</v>
      </c>
      <c r="R1714" s="17">
        <v>52.9</v>
      </c>
      <c r="S1714" s="14">
        <f>R1714/Q1714</f>
        <v>15.558823529411764</v>
      </c>
    </row>
    <row r="1715" spans="1:19" x14ac:dyDescent="0.25">
      <c r="A1715">
        <v>2</v>
      </c>
      <c r="B1715" s="12">
        <v>0.44</v>
      </c>
      <c r="C1715" s="17">
        <v>8.1</v>
      </c>
      <c r="D1715" s="14">
        <f t="shared" si="179"/>
        <v>18.409090909090907</v>
      </c>
      <c r="O1715">
        <v>2</v>
      </c>
      <c r="P1715" s="12">
        <v>6.6</v>
      </c>
      <c r="Q1715" s="12">
        <v>3.66</v>
      </c>
      <c r="R1715" s="17">
        <v>59.1</v>
      </c>
      <c r="S1715" s="14">
        <f t="shared" ref="S1715:S1717" si="180">R1715/Q1715</f>
        <v>16.147540983606557</v>
      </c>
    </row>
    <row r="1716" spans="1:19" x14ac:dyDescent="0.25">
      <c r="A1716">
        <v>3</v>
      </c>
      <c r="B1716" s="12">
        <v>1.01</v>
      </c>
      <c r="C1716" s="17">
        <v>18.399999999999999</v>
      </c>
      <c r="D1716" s="14">
        <f t="shared" si="179"/>
        <v>18.217821782178216</v>
      </c>
      <c r="O1716">
        <v>3</v>
      </c>
      <c r="P1716" s="12">
        <v>7</v>
      </c>
      <c r="Q1716" s="12">
        <v>3.94</v>
      </c>
      <c r="R1716" s="17">
        <v>63.2</v>
      </c>
      <c r="S1716" s="14">
        <f t="shared" si="180"/>
        <v>16.040609137055839</v>
      </c>
    </row>
    <row r="1717" spans="1:19" x14ac:dyDescent="0.25">
      <c r="A1717">
        <v>4</v>
      </c>
      <c r="B1717" s="12">
        <v>1.46</v>
      </c>
      <c r="C1717" s="17">
        <v>26.7</v>
      </c>
      <c r="D1717" s="14">
        <f t="shared" si="179"/>
        <v>18.287671232876711</v>
      </c>
      <c r="O1717">
        <v>4</v>
      </c>
      <c r="P1717" s="12">
        <v>7.4</v>
      </c>
      <c r="Q1717" s="12">
        <v>4.12</v>
      </c>
      <c r="R1717" s="17">
        <v>68.2</v>
      </c>
      <c r="S1717" s="14">
        <f t="shared" si="180"/>
        <v>16.553398058252426</v>
      </c>
    </row>
    <row r="1718" spans="1:19" x14ac:dyDescent="0.25">
      <c r="A1718">
        <v>5</v>
      </c>
      <c r="B1718" s="12">
        <v>1.9</v>
      </c>
      <c r="C1718" s="17">
        <v>34.799999999999997</v>
      </c>
      <c r="D1718" s="14">
        <f t="shared" si="179"/>
        <v>18.315789473684209</v>
      </c>
    </row>
    <row r="1719" spans="1:19" x14ac:dyDescent="0.25">
      <c r="A1719">
        <v>6</v>
      </c>
      <c r="B1719" s="12">
        <v>2.42</v>
      </c>
      <c r="C1719" s="17">
        <v>43.9</v>
      </c>
      <c r="D1719" s="14">
        <f t="shared" si="179"/>
        <v>18.140495867768596</v>
      </c>
    </row>
    <row r="1720" spans="1:19" x14ac:dyDescent="0.25">
      <c r="A1720">
        <v>7</v>
      </c>
      <c r="B1720" s="12">
        <v>2.88</v>
      </c>
      <c r="C1720" s="17">
        <v>51.4</v>
      </c>
      <c r="D1720" s="14">
        <f t="shared" si="179"/>
        <v>17.847222222222221</v>
      </c>
    </row>
    <row r="1721" spans="1:19" x14ac:dyDescent="0.25">
      <c r="A1721">
        <v>8</v>
      </c>
      <c r="B1721" s="12">
        <v>3.48</v>
      </c>
      <c r="C1721" s="17">
        <v>60.2</v>
      </c>
      <c r="D1721" s="14">
        <f t="shared" si="179"/>
        <v>17.298850574712645</v>
      </c>
    </row>
    <row r="1722" spans="1:19" x14ac:dyDescent="0.25">
      <c r="A1722">
        <v>9</v>
      </c>
      <c r="B1722" s="12">
        <v>3.9</v>
      </c>
      <c r="C1722" s="17">
        <v>64.599999999999994</v>
      </c>
      <c r="D1722" s="14">
        <f t="shared" si="179"/>
        <v>16.564102564102562</v>
      </c>
    </row>
    <row r="1723" spans="1:19" x14ac:dyDescent="0.25">
      <c r="A1723">
        <v>10</v>
      </c>
      <c r="B1723" s="12">
        <v>4.12</v>
      </c>
      <c r="C1723" s="17">
        <v>68.2</v>
      </c>
      <c r="D1723" s="14">
        <f t="shared" si="179"/>
        <v>16.553398058252426</v>
      </c>
    </row>
    <row r="1724" spans="1:19" x14ac:dyDescent="0.25">
      <c r="B1724" s="12"/>
      <c r="C1724" s="17"/>
      <c r="D1724" s="14"/>
    </row>
    <row r="1725" spans="1:19" x14ac:dyDescent="0.25">
      <c r="B1725" s="12"/>
      <c r="C1725" s="17"/>
      <c r="D1725" s="14"/>
    </row>
    <row r="1726" spans="1:19" x14ac:dyDescent="0.25">
      <c r="B1726" s="12"/>
      <c r="C1726" s="17"/>
      <c r="D1726" s="14"/>
    </row>
    <row r="1727" spans="1:19" x14ac:dyDescent="0.25">
      <c r="B1727" s="12"/>
      <c r="C1727" s="17"/>
      <c r="D1727" s="14"/>
    </row>
    <row r="1728" spans="1:19" x14ac:dyDescent="0.25">
      <c r="B1728" s="12"/>
      <c r="C1728" s="17"/>
      <c r="D1728" s="14"/>
    </row>
    <row r="1729" spans="1:19" ht="15.75" x14ac:dyDescent="0.25">
      <c r="B1729" s="21" t="s">
        <v>574</v>
      </c>
      <c r="P1729" s="21"/>
    </row>
    <row r="1730" spans="1:19" ht="15.75" x14ac:dyDescent="0.25">
      <c r="B1730" s="164" t="s">
        <v>551</v>
      </c>
      <c r="C1730" s="165"/>
      <c r="D1730" s="165"/>
      <c r="E1730" s="165"/>
      <c r="F1730" s="106"/>
      <c r="P1730" s="166" t="s">
        <v>537</v>
      </c>
      <c r="Q1730" s="162"/>
      <c r="R1730" s="162"/>
      <c r="S1730" s="162"/>
    </row>
    <row r="1731" spans="1:19" ht="15.75" x14ac:dyDescent="0.25">
      <c r="B1731" s="21" t="s">
        <v>581</v>
      </c>
      <c r="P1731" s="21"/>
    </row>
    <row r="1732" spans="1:19" ht="16.5" thickBot="1" x14ac:dyDescent="0.3">
      <c r="B1732" s="9" t="s">
        <v>54</v>
      </c>
      <c r="C1732" s="9" t="s">
        <v>46</v>
      </c>
      <c r="D1732" s="9" t="s">
        <v>87</v>
      </c>
      <c r="P1732" s="9" t="s">
        <v>129</v>
      </c>
      <c r="Q1732" s="9" t="s">
        <v>130</v>
      </c>
      <c r="R1732" s="9" t="s">
        <v>46</v>
      </c>
      <c r="S1732" s="9" t="s">
        <v>131</v>
      </c>
    </row>
    <row r="1733" spans="1:19" x14ac:dyDescent="0.25">
      <c r="A1733">
        <v>1</v>
      </c>
      <c r="B1733" s="12">
        <v>0.1</v>
      </c>
      <c r="C1733" s="17">
        <v>1.2</v>
      </c>
      <c r="D1733" s="14">
        <f t="shared" ref="D1733:D1741" si="181">C1733/B1733</f>
        <v>11.999999999999998</v>
      </c>
      <c r="O1733">
        <v>1</v>
      </c>
      <c r="P1733" s="12">
        <v>6.2</v>
      </c>
      <c r="Q1733" s="12">
        <v>2.9</v>
      </c>
      <c r="R1733" s="17">
        <v>44.6</v>
      </c>
      <c r="S1733" s="14">
        <f>R1733/Q1733</f>
        <v>15.379310344827587</v>
      </c>
    </row>
    <row r="1734" spans="1:19" x14ac:dyDescent="0.25">
      <c r="A1734">
        <v>2</v>
      </c>
      <c r="B1734" s="12">
        <v>0.44</v>
      </c>
      <c r="C1734" s="17">
        <v>7.1</v>
      </c>
      <c r="D1734" s="14">
        <f t="shared" si="181"/>
        <v>16.136363636363637</v>
      </c>
      <c r="O1734">
        <v>2</v>
      </c>
      <c r="P1734" s="12">
        <v>6.6</v>
      </c>
      <c r="Q1734" s="12">
        <v>3.12</v>
      </c>
      <c r="R1734" s="17">
        <v>48.6</v>
      </c>
      <c r="S1734" s="14">
        <f t="shared" ref="S1734:S1736" si="182">R1734/Q1734</f>
        <v>15.576923076923077</v>
      </c>
    </row>
    <row r="1735" spans="1:19" x14ac:dyDescent="0.25">
      <c r="A1735">
        <v>3</v>
      </c>
      <c r="B1735" s="12">
        <v>0.83</v>
      </c>
      <c r="C1735" s="17">
        <v>13.8</v>
      </c>
      <c r="D1735" s="14">
        <f t="shared" si="181"/>
        <v>16.626506024096386</v>
      </c>
      <c r="O1735">
        <v>3</v>
      </c>
      <c r="P1735" s="12">
        <v>7</v>
      </c>
      <c r="Q1735" s="12">
        <v>3.36</v>
      </c>
      <c r="R1735" s="17">
        <v>52.7</v>
      </c>
      <c r="S1735" s="14">
        <f t="shared" si="182"/>
        <v>15.68452380952381</v>
      </c>
    </row>
    <row r="1736" spans="1:19" x14ac:dyDescent="0.25">
      <c r="A1736">
        <v>4</v>
      </c>
      <c r="B1736" s="12">
        <v>1.26</v>
      </c>
      <c r="C1736" s="17">
        <v>21.4</v>
      </c>
      <c r="D1736" s="14">
        <f t="shared" si="181"/>
        <v>16.984126984126984</v>
      </c>
      <c r="O1736">
        <v>4</v>
      </c>
      <c r="P1736" s="12">
        <v>7.4</v>
      </c>
      <c r="Q1736" s="12">
        <v>3.58</v>
      </c>
      <c r="R1736" s="17">
        <v>56.5</v>
      </c>
      <c r="S1736" s="14">
        <f t="shared" si="182"/>
        <v>15.782122905027933</v>
      </c>
    </row>
    <row r="1737" spans="1:19" x14ac:dyDescent="0.25">
      <c r="A1737">
        <v>5</v>
      </c>
      <c r="B1737" s="12">
        <v>1.63</v>
      </c>
      <c r="C1737" s="17">
        <v>28.2</v>
      </c>
      <c r="D1737" s="14">
        <f t="shared" si="181"/>
        <v>17.300613496932517</v>
      </c>
    </row>
    <row r="1738" spans="1:19" x14ac:dyDescent="0.25">
      <c r="A1738">
        <v>6</v>
      </c>
      <c r="B1738" s="12">
        <v>2.19</v>
      </c>
      <c r="C1738" s="17">
        <v>37.6</v>
      </c>
      <c r="D1738" s="14">
        <f t="shared" si="181"/>
        <v>17.168949771689498</v>
      </c>
    </row>
    <row r="1739" spans="1:19" x14ac:dyDescent="0.25">
      <c r="A1739">
        <v>7</v>
      </c>
      <c r="B1739" s="12">
        <v>2.75</v>
      </c>
      <c r="C1739" s="17">
        <v>47</v>
      </c>
      <c r="D1739" s="14">
        <f t="shared" si="181"/>
        <v>17.09090909090909</v>
      </c>
    </row>
    <row r="1740" spans="1:19" x14ac:dyDescent="0.25">
      <c r="A1740">
        <v>8</v>
      </c>
      <c r="B1740" s="12">
        <v>3.35</v>
      </c>
      <c r="C1740" s="17">
        <v>54.2</v>
      </c>
      <c r="D1740" s="14">
        <f t="shared" si="181"/>
        <v>16.17910447761194</v>
      </c>
    </row>
    <row r="1741" spans="1:19" x14ac:dyDescent="0.25">
      <c r="A1741">
        <v>9</v>
      </c>
      <c r="B1741" s="12">
        <v>3.58</v>
      </c>
      <c r="C1741" s="17">
        <v>56.5</v>
      </c>
      <c r="D1741" s="14">
        <f t="shared" si="181"/>
        <v>15.782122905027933</v>
      </c>
    </row>
    <row r="1742" spans="1:19" x14ac:dyDescent="0.25">
      <c r="B1742" s="12"/>
      <c r="C1742" s="17"/>
      <c r="D1742" s="14"/>
    </row>
    <row r="1743" spans="1:19" x14ac:dyDescent="0.25">
      <c r="B1743" s="12"/>
      <c r="C1743" s="17"/>
      <c r="D1743" s="14"/>
    </row>
    <row r="1744" spans="1:19" x14ac:dyDescent="0.25">
      <c r="B1744" s="12"/>
      <c r="C1744" s="17"/>
      <c r="D1744" s="14"/>
    </row>
    <row r="1745" spans="1:19" x14ac:dyDescent="0.25">
      <c r="B1745" s="12"/>
      <c r="C1745" s="17"/>
      <c r="D1745" s="14"/>
    </row>
    <row r="1746" spans="1:19" x14ac:dyDescent="0.25">
      <c r="B1746" s="12"/>
      <c r="C1746" s="17"/>
      <c r="D1746" s="14"/>
    </row>
    <row r="1747" spans="1:19" x14ac:dyDescent="0.25">
      <c r="B1747" s="12"/>
      <c r="C1747" s="17"/>
      <c r="D1747" s="14"/>
    </row>
    <row r="1749" spans="1:19" ht="15.75" x14ac:dyDescent="0.25">
      <c r="B1749" s="21" t="s">
        <v>574</v>
      </c>
      <c r="P1749" s="21"/>
    </row>
    <row r="1750" spans="1:19" ht="15.75" x14ac:dyDescent="0.25">
      <c r="B1750" s="164" t="s">
        <v>551</v>
      </c>
      <c r="C1750" s="165"/>
      <c r="D1750" s="165"/>
      <c r="E1750" s="165"/>
      <c r="F1750" s="106"/>
      <c r="P1750" s="166" t="s">
        <v>537</v>
      </c>
      <c r="Q1750" s="162"/>
      <c r="R1750" s="162"/>
      <c r="S1750" s="162"/>
    </row>
    <row r="1751" spans="1:19" ht="15.75" x14ac:dyDescent="0.25">
      <c r="B1751" s="21" t="s">
        <v>582</v>
      </c>
      <c r="P1751" s="21"/>
    </row>
    <row r="1752" spans="1:19" ht="16.5" thickBot="1" x14ac:dyDescent="0.3">
      <c r="B1752" s="9" t="s">
        <v>54</v>
      </c>
      <c r="C1752" s="9" t="s">
        <v>46</v>
      </c>
      <c r="D1752" s="9" t="s">
        <v>87</v>
      </c>
      <c r="P1752" s="9" t="s">
        <v>129</v>
      </c>
      <c r="Q1752" s="9" t="s">
        <v>130</v>
      </c>
      <c r="R1752" s="9" t="s">
        <v>46</v>
      </c>
      <c r="S1752" s="9" t="s">
        <v>131</v>
      </c>
    </row>
    <row r="1753" spans="1:19" x14ac:dyDescent="0.25">
      <c r="A1753">
        <v>1</v>
      </c>
      <c r="B1753" s="12">
        <v>0.1</v>
      </c>
      <c r="C1753" s="17">
        <v>1.8</v>
      </c>
      <c r="D1753" s="14">
        <f t="shared" ref="D1753:D1762" si="183">C1753/B1753</f>
        <v>18</v>
      </c>
      <c r="O1753">
        <v>1</v>
      </c>
      <c r="P1753" s="12">
        <v>6.2</v>
      </c>
      <c r="Q1753" s="12">
        <v>3.28</v>
      </c>
      <c r="R1753" s="17">
        <v>57</v>
      </c>
      <c r="S1753" s="14">
        <f>R1753/Q1753</f>
        <v>17.378048780487806</v>
      </c>
    </row>
    <row r="1754" spans="1:19" x14ac:dyDescent="0.25">
      <c r="A1754">
        <v>2</v>
      </c>
      <c r="B1754" s="12">
        <v>0.43</v>
      </c>
      <c r="C1754" s="17">
        <v>8.8000000000000007</v>
      </c>
      <c r="D1754" s="14">
        <f t="shared" si="183"/>
        <v>20.465116279069768</v>
      </c>
      <c r="O1754">
        <v>2</v>
      </c>
      <c r="P1754" s="12">
        <v>6.6</v>
      </c>
      <c r="Q1754" s="12">
        <v>3.51</v>
      </c>
      <c r="R1754" s="17">
        <v>61.4</v>
      </c>
      <c r="S1754" s="14">
        <f t="shared" ref="S1754:S1756" si="184">R1754/Q1754</f>
        <v>17.492877492877493</v>
      </c>
    </row>
    <row r="1755" spans="1:19" x14ac:dyDescent="0.25">
      <c r="A1755">
        <v>3</v>
      </c>
      <c r="B1755" s="12">
        <v>0.9</v>
      </c>
      <c r="C1755" s="17">
        <v>18.2</v>
      </c>
      <c r="D1755" s="14">
        <f t="shared" si="183"/>
        <v>20.222222222222221</v>
      </c>
      <c r="O1755">
        <v>3</v>
      </c>
      <c r="P1755" s="12">
        <v>7</v>
      </c>
      <c r="Q1755" s="12">
        <v>3.76</v>
      </c>
      <c r="R1755" s="17">
        <v>67</v>
      </c>
      <c r="S1755" s="14">
        <f t="shared" si="184"/>
        <v>17.819148936170215</v>
      </c>
    </row>
    <row r="1756" spans="1:19" x14ac:dyDescent="0.25">
      <c r="A1756">
        <v>4</v>
      </c>
      <c r="B1756" s="12">
        <v>1.4</v>
      </c>
      <c r="C1756" s="17">
        <v>27.8</v>
      </c>
      <c r="D1756" s="14">
        <f t="shared" si="183"/>
        <v>19.857142857142858</v>
      </c>
      <c r="O1756">
        <v>4</v>
      </c>
      <c r="P1756" s="12">
        <v>7.4</v>
      </c>
      <c r="Q1756" s="12">
        <v>4.0199999999999996</v>
      </c>
      <c r="R1756" s="17">
        <v>73.7</v>
      </c>
      <c r="S1756" s="14">
        <f t="shared" si="184"/>
        <v>18.333333333333336</v>
      </c>
    </row>
    <row r="1757" spans="1:19" x14ac:dyDescent="0.25">
      <c r="A1757">
        <v>5</v>
      </c>
      <c r="B1757" s="12">
        <v>1.92</v>
      </c>
      <c r="C1757" s="17">
        <v>39.299999999999997</v>
      </c>
      <c r="D1757" s="14">
        <f t="shared" si="183"/>
        <v>20.46875</v>
      </c>
    </row>
    <row r="1758" spans="1:19" x14ac:dyDescent="0.25">
      <c r="A1758">
        <v>6</v>
      </c>
      <c r="B1758" s="12">
        <v>2.5499999999999998</v>
      </c>
      <c r="C1758" s="17">
        <v>51.8</v>
      </c>
      <c r="D1758" s="14">
        <f t="shared" si="183"/>
        <v>20.313725490196077</v>
      </c>
    </row>
    <row r="1759" spans="1:19" x14ac:dyDescent="0.25">
      <c r="A1759">
        <v>7</v>
      </c>
      <c r="B1759" s="12">
        <v>2.98</v>
      </c>
      <c r="C1759" s="17">
        <v>59.2</v>
      </c>
      <c r="D1759" s="14">
        <f t="shared" si="183"/>
        <v>19.865771812080538</v>
      </c>
    </row>
    <row r="1760" spans="1:19" x14ac:dyDescent="0.25">
      <c r="A1760">
        <v>8</v>
      </c>
      <c r="B1760" s="12">
        <v>3.46</v>
      </c>
      <c r="C1760" s="17">
        <v>65.7</v>
      </c>
      <c r="D1760" s="14">
        <f t="shared" si="183"/>
        <v>18.988439306358384</v>
      </c>
    </row>
    <row r="1761" spans="1:19" x14ac:dyDescent="0.25">
      <c r="A1761">
        <v>9</v>
      </c>
      <c r="B1761" s="12">
        <v>3.88</v>
      </c>
      <c r="C1761" s="17">
        <v>71.599999999999994</v>
      </c>
      <c r="D1761" s="14">
        <f t="shared" si="183"/>
        <v>18.453608247422679</v>
      </c>
    </row>
    <row r="1762" spans="1:19" x14ac:dyDescent="0.25">
      <c r="A1762">
        <v>10</v>
      </c>
      <c r="B1762" s="12">
        <v>4.0199999999999996</v>
      </c>
      <c r="C1762" s="17">
        <v>73.7</v>
      </c>
      <c r="D1762" s="14">
        <f t="shared" si="183"/>
        <v>18.333333333333336</v>
      </c>
    </row>
    <row r="1764" spans="1:19" x14ac:dyDescent="0.25">
      <c r="B1764" s="176" t="s">
        <v>583</v>
      </c>
      <c r="C1764" s="174"/>
      <c r="D1764" s="174"/>
    </row>
    <row r="1765" spans="1:19" x14ac:dyDescent="0.25">
      <c r="B1765" s="174"/>
      <c r="C1765" s="174"/>
      <c r="D1765" s="174"/>
    </row>
    <row r="1766" spans="1:19" x14ac:dyDescent="0.25">
      <c r="B1766" s="174"/>
      <c r="C1766" s="174"/>
      <c r="D1766" s="174"/>
    </row>
    <row r="1769" spans="1:19" x14ac:dyDescent="0.25">
      <c r="A1769" s="57"/>
      <c r="B1769" s="103" t="s">
        <v>589</v>
      </c>
      <c r="C1769" s="57"/>
      <c r="D1769" s="57"/>
      <c r="E1769" s="57"/>
      <c r="F1769" s="57"/>
      <c r="G1769" s="57"/>
      <c r="H1769" s="57"/>
      <c r="I1769" s="57"/>
      <c r="J1769" s="57"/>
      <c r="K1769" s="57"/>
      <c r="L1769" s="57"/>
      <c r="M1769" s="57"/>
      <c r="N1769" s="57"/>
      <c r="O1769" s="57"/>
      <c r="P1769" s="57"/>
      <c r="Q1769" s="57"/>
      <c r="R1769" s="57"/>
      <c r="S1769" s="57"/>
    </row>
    <row r="1771" spans="1:19" ht="15.75" x14ac:dyDescent="0.25">
      <c r="B1771" s="21" t="s">
        <v>590</v>
      </c>
      <c r="P1771" s="21"/>
    </row>
    <row r="1772" spans="1:19" ht="15.75" x14ac:dyDescent="0.25">
      <c r="B1772" s="164" t="s">
        <v>591</v>
      </c>
      <c r="C1772" s="165"/>
      <c r="D1772" s="165"/>
      <c r="E1772" s="165"/>
      <c r="F1772" s="106"/>
      <c r="P1772" s="166" t="s">
        <v>537</v>
      </c>
      <c r="Q1772" s="162"/>
      <c r="R1772" s="162"/>
      <c r="S1772" s="162"/>
    </row>
    <row r="1773" spans="1:19" ht="15.75" x14ac:dyDescent="0.25">
      <c r="B1773" s="21" t="s">
        <v>585</v>
      </c>
      <c r="P1773" s="21"/>
    </row>
    <row r="1774" spans="1:19" ht="16.5" thickBot="1" x14ac:dyDescent="0.3">
      <c r="B1774" s="9" t="s">
        <v>54</v>
      </c>
      <c r="C1774" s="9" t="s">
        <v>46</v>
      </c>
      <c r="D1774" s="9" t="s">
        <v>87</v>
      </c>
      <c r="P1774" s="9" t="s">
        <v>129</v>
      </c>
      <c r="Q1774" s="9" t="s">
        <v>130</v>
      </c>
      <c r="R1774" s="9" t="s">
        <v>46</v>
      </c>
      <c r="S1774" s="9" t="s">
        <v>131</v>
      </c>
    </row>
    <row r="1775" spans="1:19" x14ac:dyDescent="0.25">
      <c r="A1775">
        <v>1</v>
      </c>
      <c r="B1775" s="12">
        <v>0.14000000000000001</v>
      </c>
      <c r="C1775" s="17">
        <v>1.6</v>
      </c>
      <c r="D1775" s="14">
        <f t="shared" ref="D1775:D1783" si="185">C1775/B1775</f>
        <v>11.428571428571429</v>
      </c>
      <c r="O1775">
        <v>1</v>
      </c>
      <c r="P1775" s="12">
        <v>6.2</v>
      </c>
      <c r="Q1775" s="12">
        <v>3.05</v>
      </c>
      <c r="R1775" s="17">
        <v>34.6</v>
      </c>
      <c r="S1775" s="14">
        <f>R1775/Q1775</f>
        <v>11.344262295081968</v>
      </c>
    </row>
    <row r="1776" spans="1:19" x14ac:dyDescent="0.25">
      <c r="A1776">
        <v>2</v>
      </c>
      <c r="B1776" s="12">
        <v>0.47</v>
      </c>
      <c r="C1776" s="17">
        <v>6.3</v>
      </c>
      <c r="D1776" s="14">
        <f t="shared" si="185"/>
        <v>13.404255319148936</v>
      </c>
      <c r="O1776">
        <v>2</v>
      </c>
      <c r="P1776" s="12">
        <v>6.6</v>
      </c>
      <c r="Q1776" s="12">
        <v>3.28</v>
      </c>
      <c r="R1776" s="17">
        <v>38.1</v>
      </c>
      <c r="S1776" s="14">
        <f t="shared" ref="S1776:S1778" si="186">R1776/Q1776</f>
        <v>11.615853658536587</v>
      </c>
    </row>
    <row r="1777" spans="1:19" x14ac:dyDescent="0.25">
      <c r="A1777">
        <v>3</v>
      </c>
      <c r="B1777" s="12">
        <v>1.1200000000000001</v>
      </c>
      <c r="C1777" s="17">
        <v>15.2</v>
      </c>
      <c r="D1777" s="14">
        <f t="shared" si="185"/>
        <v>13.571428571428569</v>
      </c>
      <c r="O1777">
        <v>3</v>
      </c>
      <c r="P1777" s="12">
        <v>7</v>
      </c>
      <c r="Q1777" s="12">
        <v>3.56</v>
      </c>
      <c r="R1777" s="17">
        <v>41.7</v>
      </c>
      <c r="S1777" s="14">
        <f t="shared" si="186"/>
        <v>11.713483146067416</v>
      </c>
    </row>
    <row r="1778" spans="1:19" x14ac:dyDescent="0.25">
      <c r="A1778">
        <v>4</v>
      </c>
      <c r="B1778" s="12">
        <v>1.8</v>
      </c>
      <c r="C1778" s="17">
        <v>20.8</v>
      </c>
      <c r="D1778" s="14">
        <f t="shared" si="185"/>
        <v>11.555555555555555</v>
      </c>
      <c r="O1778">
        <v>4</v>
      </c>
      <c r="P1778" s="12">
        <v>7.4</v>
      </c>
      <c r="Q1778" s="12">
        <v>3.8</v>
      </c>
      <c r="R1778" s="17">
        <v>44.7</v>
      </c>
      <c r="S1778" s="14">
        <f t="shared" si="186"/>
        <v>11.763157894736844</v>
      </c>
    </row>
    <row r="1779" spans="1:19" x14ac:dyDescent="0.25">
      <c r="A1779">
        <v>5</v>
      </c>
      <c r="B1779" s="12">
        <v>2.04</v>
      </c>
      <c r="C1779" s="17">
        <v>22.9</v>
      </c>
      <c r="D1779" s="14">
        <f t="shared" si="185"/>
        <v>11.225490196078431</v>
      </c>
    </row>
    <row r="1780" spans="1:19" x14ac:dyDescent="0.25">
      <c r="A1780">
        <v>6</v>
      </c>
      <c r="B1780" s="12">
        <v>2.4300000000000002</v>
      </c>
      <c r="C1780" s="17">
        <v>27.9</v>
      </c>
      <c r="D1780" s="14">
        <f t="shared" si="185"/>
        <v>11.481481481481481</v>
      </c>
    </row>
    <row r="1781" spans="1:19" x14ac:dyDescent="0.25">
      <c r="A1781">
        <v>7</v>
      </c>
      <c r="B1781" s="12">
        <v>2.8</v>
      </c>
      <c r="C1781" s="17">
        <v>35.5</v>
      </c>
      <c r="D1781" s="14">
        <f t="shared" si="185"/>
        <v>12.678571428571429</v>
      </c>
    </row>
    <row r="1782" spans="1:19" x14ac:dyDescent="0.25">
      <c r="A1782">
        <v>8</v>
      </c>
      <c r="B1782" s="12">
        <v>3.26</v>
      </c>
      <c r="C1782" s="17">
        <v>40</v>
      </c>
      <c r="D1782" s="14">
        <f t="shared" si="185"/>
        <v>12.269938650306749</v>
      </c>
    </row>
    <row r="1783" spans="1:19" x14ac:dyDescent="0.25">
      <c r="A1783">
        <v>9</v>
      </c>
      <c r="B1783" s="12">
        <v>3.8</v>
      </c>
      <c r="C1783" s="17">
        <v>44.7</v>
      </c>
      <c r="D1783" s="14">
        <f t="shared" si="185"/>
        <v>11.763157894736844</v>
      </c>
    </row>
    <row r="1784" spans="1:19" x14ac:dyDescent="0.25">
      <c r="B1784" s="12"/>
      <c r="C1784" s="17"/>
      <c r="D1784" s="14"/>
    </row>
    <row r="1785" spans="1:19" x14ac:dyDescent="0.25">
      <c r="B1785" s="12"/>
      <c r="C1785" s="17"/>
      <c r="D1785" s="14"/>
    </row>
    <row r="1786" spans="1:19" x14ac:dyDescent="0.25">
      <c r="B1786" s="12"/>
      <c r="C1786" s="17"/>
      <c r="D1786" s="14"/>
    </row>
    <row r="1787" spans="1:19" x14ac:dyDescent="0.25">
      <c r="B1787" s="12"/>
      <c r="C1787" s="17"/>
      <c r="D1787" s="14"/>
    </row>
    <row r="1788" spans="1:19" x14ac:dyDescent="0.25">
      <c r="B1788" s="12"/>
      <c r="C1788" s="17"/>
      <c r="D1788" s="14"/>
    </row>
    <row r="1789" spans="1:19" x14ac:dyDescent="0.25">
      <c r="B1789" s="12"/>
      <c r="C1789" s="17"/>
      <c r="D1789" s="14"/>
    </row>
    <row r="1791" spans="1:19" ht="15.75" x14ac:dyDescent="0.25">
      <c r="B1791" s="21" t="s">
        <v>590</v>
      </c>
      <c r="P1791" s="21"/>
    </row>
    <row r="1792" spans="1:19" ht="15.75" x14ac:dyDescent="0.25">
      <c r="B1792" s="164" t="s">
        <v>591</v>
      </c>
      <c r="C1792" s="165"/>
      <c r="D1792" s="165"/>
      <c r="E1792" s="165"/>
      <c r="F1792" s="106"/>
      <c r="P1792" s="166" t="s">
        <v>537</v>
      </c>
      <c r="Q1792" s="162"/>
      <c r="R1792" s="162"/>
      <c r="S1792" s="162"/>
    </row>
    <row r="1793" spans="1:19" ht="15.75" x14ac:dyDescent="0.25">
      <c r="B1793" s="21" t="s">
        <v>586</v>
      </c>
      <c r="P1793" s="21"/>
    </row>
    <row r="1794" spans="1:19" ht="16.5" thickBot="1" x14ac:dyDescent="0.3">
      <c r="B1794" s="9" t="s">
        <v>54</v>
      </c>
      <c r="C1794" s="9" t="s">
        <v>46</v>
      </c>
      <c r="D1794" s="9" t="s">
        <v>87</v>
      </c>
      <c r="P1794" s="9" t="s">
        <v>129</v>
      </c>
      <c r="Q1794" s="9" t="s">
        <v>130</v>
      </c>
      <c r="R1794" s="9" t="s">
        <v>46</v>
      </c>
      <c r="S1794" s="9" t="s">
        <v>131</v>
      </c>
    </row>
    <row r="1795" spans="1:19" x14ac:dyDescent="0.25">
      <c r="A1795">
        <v>1</v>
      </c>
      <c r="B1795" s="12">
        <v>0.11</v>
      </c>
      <c r="C1795" s="17">
        <v>2.6</v>
      </c>
      <c r="D1795" s="14">
        <f t="shared" ref="D1795:D1806" si="187">C1795/B1795</f>
        <v>23.636363636363637</v>
      </c>
      <c r="O1795">
        <v>1</v>
      </c>
      <c r="P1795" s="12">
        <v>6.2</v>
      </c>
      <c r="Q1795" s="12">
        <v>4.5</v>
      </c>
      <c r="R1795" s="17">
        <v>50</v>
      </c>
      <c r="S1795" s="14">
        <f>R1795/Q1795</f>
        <v>11.111111111111111</v>
      </c>
    </row>
    <row r="1796" spans="1:19" x14ac:dyDescent="0.25">
      <c r="A1796">
        <v>2</v>
      </c>
      <c r="B1796" s="12">
        <v>0.23</v>
      </c>
      <c r="C1796" s="17">
        <v>4.9000000000000004</v>
      </c>
      <c r="D1796" s="14">
        <f t="shared" si="187"/>
        <v>21.304347826086957</v>
      </c>
      <c r="O1796">
        <v>2</v>
      </c>
      <c r="P1796" s="12">
        <v>6.6</v>
      </c>
      <c r="Q1796" s="12">
        <v>4.7300000000000004</v>
      </c>
      <c r="R1796" s="17">
        <v>53.2</v>
      </c>
      <c r="S1796" s="14">
        <f t="shared" ref="S1796:S1798" si="188">R1796/Q1796</f>
        <v>11.247357293868921</v>
      </c>
    </row>
    <row r="1797" spans="1:19" x14ac:dyDescent="0.25">
      <c r="A1797">
        <v>3</v>
      </c>
      <c r="B1797" s="12">
        <v>0.52</v>
      </c>
      <c r="C1797" s="17">
        <v>10.199999999999999</v>
      </c>
      <c r="D1797" s="14">
        <f t="shared" si="187"/>
        <v>19.615384615384613</v>
      </c>
      <c r="O1797">
        <v>3</v>
      </c>
      <c r="P1797" s="12">
        <v>7</v>
      </c>
      <c r="Q1797" s="12">
        <v>5.0599999999999996</v>
      </c>
      <c r="R1797" s="17">
        <v>57</v>
      </c>
      <c r="S1797" s="14">
        <f t="shared" si="188"/>
        <v>11.264822134387353</v>
      </c>
    </row>
    <row r="1798" spans="1:19" x14ac:dyDescent="0.25">
      <c r="A1798">
        <v>4</v>
      </c>
      <c r="B1798" s="12">
        <v>0.91</v>
      </c>
      <c r="C1798" s="17">
        <v>15.9</v>
      </c>
      <c r="D1798" s="14">
        <f t="shared" si="187"/>
        <v>17.472527472527471</v>
      </c>
      <c r="O1798">
        <v>4</v>
      </c>
      <c r="P1798" s="12">
        <v>7.4</v>
      </c>
      <c r="Q1798" s="12">
        <v>5.2</v>
      </c>
      <c r="R1798" s="17">
        <v>60.5</v>
      </c>
      <c r="S1798" s="14">
        <f t="shared" si="188"/>
        <v>11.634615384615385</v>
      </c>
    </row>
    <row r="1799" spans="1:19" x14ac:dyDescent="0.25">
      <c r="A1799">
        <v>5</v>
      </c>
      <c r="B1799" s="12">
        <v>1.43</v>
      </c>
      <c r="C1799" s="17">
        <v>22.9</v>
      </c>
      <c r="D1799" s="14">
        <f t="shared" si="187"/>
        <v>16.013986013986013</v>
      </c>
    </row>
    <row r="1800" spans="1:19" x14ac:dyDescent="0.25">
      <c r="A1800">
        <v>6</v>
      </c>
      <c r="B1800" s="12">
        <v>1.92</v>
      </c>
      <c r="C1800" s="17">
        <v>28.4</v>
      </c>
      <c r="D1800" s="14">
        <f t="shared" si="187"/>
        <v>14.791666666666666</v>
      </c>
    </row>
    <row r="1801" spans="1:19" x14ac:dyDescent="0.25">
      <c r="A1801">
        <v>7</v>
      </c>
      <c r="B1801" s="12">
        <v>2.44</v>
      </c>
      <c r="C1801" s="17">
        <v>35.299999999999997</v>
      </c>
      <c r="D1801" s="14">
        <f t="shared" si="187"/>
        <v>14.467213114754097</v>
      </c>
    </row>
    <row r="1802" spans="1:19" x14ac:dyDescent="0.25">
      <c r="A1802">
        <v>8</v>
      </c>
      <c r="B1802" s="12">
        <v>2.88</v>
      </c>
      <c r="C1802" s="17">
        <v>40.5</v>
      </c>
      <c r="D1802" s="14">
        <f t="shared" si="187"/>
        <v>14.0625</v>
      </c>
    </row>
    <row r="1803" spans="1:19" x14ac:dyDescent="0.25">
      <c r="A1803">
        <v>9</v>
      </c>
      <c r="B1803" s="12">
        <v>3.62</v>
      </c>
      <c r="C1803" s="17">
        <v>47.9</v>
      </c>
      <c r="D1803" s="14">
        <f t="shared" si="187"/>
        <v>13.232044198895027</v>
      </c>
    </row>
    <row r="1804" spans="1:19" x14ac:dyDescent="0.25">
      <c r="A1804">
        <v>10</v>
      </c>
      <c r="B1804" s="12">
        <v>4.12</v>
      </c>
      <c r="C1804" s="17">
        <v>51.5</v>
      </c>
      <c r="D1804" s="14">
        <f t="shared" si="187"/>
        <v>12.5</v>
      </c>
    </row>
    <row r="1805" spans="1:19" x14ac:dyDescent="0.25">
      <c r="A1805">
        <v>11</v>
      </c>
      <c r="B1805" s="12">
        <v>4.6399999999999997</v>
      </c>
      <c r="C1805" s="17">
        <v>55.5</v>
      </c>
      <c r="D1805" s="14">
        <f t="shared" si="187"/>
        <v>11.961206896551724</v>
      </c>
    </row>
    <row r="1806" spans="1:19" x14ac:dyDescent="0.25">
      <c r="A1806">
        <v>12</v>
      </c>
      <c r="B1806" s="12">
        <v>5.2</v>
      </c>
      <c r="C1806" s="17">
        <v>60.5</v>
      </c>
      <c r="D1806" s="14">
        <f t="shared" si="187"/>
        <v>11.634615384615385</v>
      </c>
    </row>
    <row r="1807" spans="1:19" x14ac:dyDescent="0.25">
      <c r="B1807" s="12"/>
      <c r="C1807" s="17"/>
      <c r="D1807" s="14"/>
    </row>
    <row r="1808" spans="1:19" x14ac:dyDescent="0.25">
      <c r="B1808" s="12"/>
      <c r="C1808" s="17"/>
      <c r="D1808" s="14"/>
    </row>
    <row r="1809" spans="1:19" x14ac:dyDescent="0.25">
      <c r="B1809" s="12"/>
      <c r="C1809" s="17"/>
      <c r="D1809" s="14"/>
    </row>
    <row r="1811" spans="1:19" ht="15.75" x14ac:dyDescent="0.25">
      <c r="B1811" s="21" t="s">
        <v>590</v>
      </c>
      <c r="P1811" s="21"/>
    </row>
    <row r="1812" spans="1:19" ht="15.75" x14ac:dyDescent="0.25">
      <c r="B1812" s="164" t="s">
        <v>591</v>
      </c>
      <c r="C1812" s="165"/>
      <c r="D1812" s="165"/>
      <c r="E1812" s="165"/>
      <c r="F1812" s="106"/>
      <c r="P1812" s="166" t="s">
        <v>537</v>
      </c>
      <c r="Q1812" s="162"/>
      <c r="R1812" s="162"/>
      <c r="S1812" s="162"/>
    </row>
    <row r="1813" spans="1:19" ht="15.75" x14ac:dyDescent="0.25">
      <c r="B1813" s="21" t="s">
        <v>587</v>
      </c>
      <c r="P1813" s="21"/>
    </row>
    <row r="1814" spans="1:19" ht="16.5" thickBot="1" x14ac:dyDescent="0.3">
      <c r="B1814" s="9" t="s">
        <v>54</v>
      </c>
      <c r="C1814" s="9" t="s">
        <v>46</v>
      </c>
      <c r="D1814" s="9" t="s">
        <v>87</v>
      </c>
      <c r="P1814" s="9" t="s">
        <v>129</v>
      </c>
      <c r="Q1814" s="9" t="s">
        <v>130</v>
      </c>
      <c r="R1814" s="9" t="s">
        <v>46</v>
      </c>
      <c r="S1814" s="9" t="s">
        <v>131</v>
      </c>
    </row>
    <row r="1815" spans="1:19" x14ac:dyDescent="0.25">
      <c r="A1815">
        <v>1</v>
      </c>
      <c r="B1815" s="12">
        <v>0.1</v>
      </c>
      <c r="C1815" s="17">
        <v>2.2000000000000002</v>
      </c>
      <c r="D1815" s="14">
        <f t="shared" ref="D1815:D1823" si="189">C1815/B1815</f>
        <v>22</v>
      </c>
      <c r="O1815">
        <v>1</v>
      </c>
      <c r="P1815" s="12">
        <v>6.2</v>
      </c>
      <c r="Q1815" s="12">
        <v>4.3</v>
      </c>
      <c r="R1815" s="17">
        <v>54.5</v>
      </c>
      <c r="S1815" s="14">
        <f>R1815/Q1815</f>
        <v>12.674418604651164</v>
      </c>
    </row>
    <row r="1816" spans="1:19" x14ac:dyDescent="0.25">
      <c r="A1816">
        <v>2</v>
      </c>
      <c r="B1816" s="12">
        <v>0.44</v>
      </c>
      <c r="C1816" s="17">
        <v>9.5</v>
      </c>
      <c r="D1816" s="14">
        <f t="shared" si="189"/>
        <v>21.59090909090909</v>
      </c>
      <c r="O1816">
        <v>2</v>
      </c>
      <c r="P1816" s="12">
        <v>6.6</v>
      </c>
      <c r="Q1816" s="12">
        <v>4.5999999999999996</v>
      </c>
      <c r="R1816" s="17">
        <v>58.2</v>
      </c>
      <c r="S1816" s="14">
        <f t="shared" ref="S1816:S1818" si="190">R1816/Q1816</f>
        <v>12.65217391304348</v>
      </c>
    </row>
    <row r="1817" spans="1:19" x14ac:dyDescent="0.25">
      <c r="A1817">
        <v>3</v>
      </c>
      <c r="B1817" s="12">
        <v>0.87</v>
      </c>
      <c r="C1817" s="17">
        <v>17</v>
      </c>
      <c r="D1817" s="14">
        <f t="shared" si="189"/>
        <v>19.540229885057471</v>
      </c>
      <c r="O1817">
        <v>3</v>
      </c>
      <c r="P1817" s="12">
        <v>7</v>
      </c>
      <c r="Q1817" s="12">
        <v>4.8</v>
      </c>
      <c r="R1817" s="17">
        <v>61.2</v>
      </c>
      <c r="S1817" s="14">
        <f t="shared" si="190"/>
        <v>12.750000000000002</v>
      </c>
    </row>
    <row r="1818" spans="1:19" x14ac:dyDescent="0.25">
      <c r="A1818">
        <v>4</v>
      </c>
      <c r="B1818" s="12">
        <v>1.5</v>
      </c>
      <c r="C1818" s="17">
        <v>26.4</v>
      </c>
      <c r="D1818" s="14">
        <f t="shared" si="189"/>
        <v>17.599999999999998</v>
      </c>
      <c r="O1818">
        <v>4</v>
      </c>
      <c r="P1818" s="12">
        <v>7.4</v>
      </c>
      <c r="Q1818" s="12">
        <v>5.2</v>
      </c>
      <c r="R1818" s="17">
        <v>66.8</v>
      </c>
      <c r="S1818" s="14">
        <f t="shared" si="190"/>
        <v>12.846153846153845</v>
      </c>
    </row>
    <row r="1819" spans="1:19" x14ac:dyDescent="0.25">
      <c r="A1819">
        <v>5</v>
      </c>
      <c r="B1819" s="12">
        <v>2.34</v>
      </c>
      <c r="C1819" s="17">
        <v>38.5</v>
      </c>
      <c r="D1819" s="14">
        <f t="shared" si="189"/>
        <v>16.452991452991455</v>
      </c>
    </row>
    <row r="1820" spans="1:19" x14ac:dyDescent="0.25">
      <c r="A1820">
        <v>6</v>
      </c>
      <c r="B1820" s="12">
        <v>3.14</v>
      </c>
      <c r="C1820" s="17">
        <v>47.9</v>
      </c>
      <c r="D1820" s="14">
        <f t="shared" si="189"/>
        <v>15.254777070063692</v>
      </c>
    </row>
    <row r="1821" spans="1:19" x14ac:dyDescent="0.25">
      <c r="A1821">
        <v>7</v>
      </c>
      <c r="B1821" s="12">
        <v>3.83</v>
      </c>
      <c r="C1821" s="17">
        <v>56.1</v>
      </c>
      <c r="D1821" s="14">
        <f t="shared" si="189"/>
        <v>14.647519582245431</v>
      </c>
    </row>
    <row r="1822" spans="1:19" x14ac:dyDescent="0.25">
      <c r="A1822">
        <v>8</v>
      </c>
      <c r="B1822" s="12">
        <v>4.53</v>
      </c>
      <c r="C1822" s="17">
        <v>61.5</v>
      </c>
      <c r="D1822" s="14">
        <f t="shared" si="189"/>
        <v>13.576158940397351</v>
      </c>
    </row>
    <row r="1823" spans="1:19" x14ac:dyDescent="0.25">
      <c r="A1823">
        <v>9</v>
      </c>
      <c r="B1823" s="12">
        <v>5.2</v>
      </c>
      <c r="C1823" s="17">
        <v>66.8</v>
      </c>
      <c r="D1823" s="14">
        <f t="shared" si="189"/>
        <v>12.846153846153845</v>
      </c>
    </row>
    <row r="1824" spans="1:19" x14ac:dyDescent="0.25">
      <c r="B1824" s="12"/>
      <c r="C1824" s="17"/>
      <c r="D1824" s="14"/>
    </row>
    <row r="1825" spans="1:19" x14ac:dyDescent="0.25">
      <c r="B1825" s="12"/>
      <c r="C1825" s="17"/>
      <c r="D1825" s="14"/>
    </row>
    <row r="1826" spans="1:19" x14ac:dyDescent="0.25">
      <c r="B1826" s="12"/>
      <c r="C1826" s="17"/>
      <c r="D1826" s="14"/>
    </row>
    <row r="1827" spans="1:19" x14ac:dyDescent="0.25">
      <c r="B1827" s="12"/>
      <c r="C1827" s="17"/>
      <c r="D1827" s="14"/>
    </row>
    <row r="1828" spans="1:19" x14ac:dyDescent="0.25">
      <c r="B1828" s="12"/>
      <c r="C1828" s="17"/>
      <c r="D1828" s="14"/>
    </row>
    <row r="1829" spans="1:19" x14ac:dyDescent="0.25">
      <c r="B1829" s="12"/>
      <c r="C1829" s="17"/>
      <c r="D1829" s="14"/>
    </row>
    <row r="1831" spans="1:19" ht="15.75" x14ac:dyDescent="0.25">
      <c r="B1831" s="21" t="s">
        <v>590</v>
      </c>
      <c r="P1831" s="21"/>
    </row>
    <row r="1832" spans="1:19" ht="15.75" x14ac:dyDescent="0.25">
      <c r="B1832" s="164" t="s">
        <v>591</v>
      </c>
      <c r="C1832" s="165"/>
      <c r="D1832" s="165"/>
      <c r="E1832" s="165"/>
      <c r="F1832" s="107"/>
      <c r="P1832" s="166" t="s">
        <v>537</v>
      </c>
      <c r="Q1832" s="162"/>
      <c r="R1832" s="162"/>
      <c r="S1832" s="162"/>
    </row>
    <row r="1833" spans="1:19" ht="15.75" x14ac:dyDescent="0.25">
      <c r="B1833" s="21" t="s">
        <v>582</v>
      </c>
      <c r="P1833" s="21"/>
    </row>
    <row r="1834" spans="1:19" ht="16.5" thickBot="1" x14ac:dyDescent="0.3">
      <c r="B1834" s="9" t="s">
        <v>54</v>
      </c>
      <c r="C1834" s="9" t="s">
        <v>46</v>
      </c>
      <c r="D1834" s="9" t="s">
        <v>87</v>
      </c>
      <c r="P1834" s="9" t="s">
        <v>129</v>
      </c>
      <c r="Q1834" s="9" t="s">
        <v>130</v>
      </c>
      <c r="R1834" s="9" t="s">
        <v>46</v>
      </c>
      <c r="S1834" s="9" t="s">
        <v>131</v>
      </c>
    </row>
    <row r="1835" spans="1:19" x14ac:dyDescent="0.25">
      <c r="A1835">
        <v>1</v>
      </c>
      <c r="B1835" s="12">
        <v>0.11</v>
      </c>
      <c r="C1835" s="17">
        <v>2.6</v>
      </c>
      <c r="D1835" s="14">
        <f t="shared" ref="D1835:D1846" si="191">C1835/B1835</f>
        <v>23.636363636363637</v>
      </c>
      <c r="O1835">
        <v>1</v>
      </c>
      <c r="P1835" s="12">
        <v>6.2</v>
      </c>
      <c r="Q1835" s="12">
        <v>4.8499999999999996</v>
      </c>
      <c r="R1835" s="17">
        <v>57.8</v>
      </c>
      <c r="S1835" s="14">
        <f>R1835/Q1835</f>
        <v>11.917525773195877</v>
      </c>
    </row>
    <row r="1836" spans="1:19" x14ac:dyDescent="0.25">
      <c r="A1836">
        <v>2</v>
      </c>
      <c r="B1836" s="12">
        <v>0.56999999999999995</v>
      </c>
      <c r="C1836" s="17">
        <v>12.9</v>
      </c>
      <c r="D1836" s="14">
        <f t="shared" si="191"/>
        <v>22.631578947368425</v>
      </c>
      <c r="O1836">
        <v>2</v>
      </c>
      <c r="P1836" s="12">
        <v>6.6</v>
      </c>
      <c r="Q1836" s="12">
        <v>5.18</v>
      </c>
      <c r="R1836" s="17">
        <v>61.6</v>
      </c>
      <c r="S1836" s="14">
        <f t="shared" ref="S1836:S1838" si="192">R1836/Q1836</f>
        <v>11.891891891891893</v>
      </c>
    </row>
    <row r="1837" spans="1:19" x14ac:dyDescent="0.25">
      <c r="A1837">
        <v>3</v>
      </c>
      <c r="B1837" s="12">
        <v>1.1000000000000001</v>
      </c>
      <c r="C1837" s="17">
        <v>21.5</v>
      </c>
      <c r="D1837" s="14">
        <f t="shared" si="191"/>
        <v>19.545454545454543</v>
      </c>
      <c r="O1837">
        <v>3</v>
      </c>
      <c r="P1837" s="12">
        <v>7</v>
      </c>
      <c r="Q1837" s="12">
        <v>5.36</v>
      </c>
      <c r="R1837" s="17">
        <v>64.900000000000006</v>
      </c>
      <c r="S1837" s="14">
        <f t="shared" si="192"/>
        <v>12.108208955223882</v>
      </c>
    </row>
    <row r="1838" spans="1:19" x14ac:dyDescent="0.25">
      <c r="A1838">
        <v>4</v>
      </c>
      <c r="B1838" s="12">
        <v>1.64</v>
      </c>
      <c r="C1838" s="17">
        <v>29.5</v>
      </c>
      <c r="D1838" s="14">
        <f t="shared" si="191"/>
        <v>17.987804878048781</v>
      </c>
      <c r="O1838">
        <v>4</v>
      </c>
      <c r="P1838" s="12">
        <v>7.4</v>
      </c>
      <c r="Q1838" s="12">
        <v>5.71</v>
      </c>
      <c r="R1838" s="17">
        <v>70</v>
      </c>
      <c r="S1838" s="14">
        <f t="shared" si="192"/>
        <v>12.259194395796849</v>
      </c>
    </row>
    <row r="1839" spans="1:19" x14ac:dyDescent="0.25">
      <c r="A1839">
        <v>5</v>
      </c>
      <c r="B1839" s="12">
        <v>2.0299999999999998</v>
      </c>
      <c r="C1839" s="17">
        <v>34.5</v>
      </c>
      <c r="D1839" s="14">
        <f t="shared" si="191"/>
        <v>16.995073891625616</v>
      </c>
    </row>
    <row r="1840" spans="1:19" x14ac:dyDescent="0.25">
      <c r="A1840">
        <v>6</v>
      </c>
      <c r="B1840" s="12">
        <v>2.46</v>
      </c>
      <c r="C1840" s="17">
        <v>40.4</v>
      </c>
      <c r="D1840" s="14">
        <f t="shared" si="191"/>
        <v>16.422764227642276</v>
      </c>
    </row>
    <row r="1841" spans="1:19" x14ac:dyDescent="0.25">
      <c r="A1841">
        <v>7</v>
      </c>
      <c r="B1841" s="12">
        <v>2.94</v>
      </c>
      <c r="C1841" s="17">
        <v>47.2</v>
      </c>
      <c r="D1841" s="14">
        <f t="shared" si="191"/>
        <v>16.054421768707485</v>
      </c>
    </row>
    <row r="1842" spans="1:19" x14ac:dyDescent="0.25">
      <c r="A1842">
        <v>8</v>
      </c>
      <c r="B1842" s="12">
        <v>3.81</v>
      </c>
      <c r="C1842" s="17">
        <v>55.6</v>
      </c>
      <c r="D1842" s="14">
        <f t="shared" si="191"/>
        <v>14.593175853018373</v>
      </c>
    </row>
    <row r="1843" spans="1:19" x14ac:dyDescent="0.25">
      <c r="A1843">
        <v>9</v>
      </c>
      <c r="B1843" s="12">
        <v>4.2699999999999996</v>
      </c>
      <c r="C1843" s="17">
        <v>60.2</v>
      </c>
      <c r="D1843" s="14">
        <f t="shared" si="191"/>
        <v>14.098360655737707</v>
      </c>
    </row>
    <row r="1844" spans="1:19" x14ac:dyDescent="0.25">
      <c r="A1844">
        <v>10</v>
      </c>
      <c r="B1844" s="12">
        <v>4.87</v>
      </c>
      <c r="C1844" s="17">
        <v>64.2</v>
      </c>
      <c r="D1844" s="14">
        <f t="shared" si="191"/>
        <v>13.182751540041068</v>
      </c>
    </row>
    <row r="1845" spans="1:19" x14ac:dyDescent="0.25">
      <c r="A1845">
        <v>11</v>
      </c>
      <c r="B1845" s="12">
        <v>5.38</v>
      </c>
      <c r="C1845" s="17">
        <v>67</v>
      </c>
      <c r="D1845" s="14">
        <f t="shared" si="191"/>
        <v>12.453531598513012</v>
      </c>
    </row>
    <row r="1846" spans="1:19" x14ac:dyDescent="0.25">
      <c r="A1846">
        <v>12</v>
      </c>
      <c r="B1846" s="12">
        <v>5.71</v>
      </c>
      <c r="C1846" s="17">
        <v>70</v>
      </c>
      <c r="D1846" s="14">
        <f t="shared" si="191"/>
        <v>12.259194395796849</v>
      </c>
    </row>
    <row r="1847" spans="1:19" x14ac:dyDescent="0.25">
      <c r="B1847" s="12"/>
      <c r="C1847" s="17"/>
      <c r="D1847" s="14"/>
    </row>
    <row r="1848" spans="1:19" x14ac:dyDescent="0.25">
      <c r="B1848" s="12"/>
      <c r="C1848" s="17"/>
      <c r="D1848" s="14"/>
    </row>
    <row r="1849" spans="1:19" x14ac:dyDescent="0.25">
      <c r="B1849" s="12"/>
      <c r="C1849" s="17"/>
      <c r="D1849" s="14"/>
    </row>
    <row r="1851" spans="1:19" ht="15.75" x14ac:dyDescent="0.25">
      <c r="B1851" s="21" t="s">
        <v>608</v>
      </c>
      <c r="P1851" s="21"/>
    </row>
    <row r="1852" spans="1:19" ht="15.75" x14ac:dyDescent="0.25">
      <c r="B1852" s="164" t="s">
        <v>591</v>
      </c>
      <c r="C1852" s="165"/>
      <c r="D1852" s="165"/>
      <c r="E1852" s="165"/>
      <c r="F1852" s="111"/>
      <c r="P1852" s="166" t="s">
        <v>537</v>
      </c>
      <c r="Q1852" s="162"/>
      <c r="R1852" s="162"/>
      <c r="S1852" s="162"/>
    </row>
    <row r="1853" spans="1:19" ht="15.75" x14ac:dyDescent="0.25">
      <c r="B1853" s="21" t="s">
        <v>536</v>
      </c>
      <c r="P1853" s="21"/>
    </row>
    <row r="1854" spans="1:19" ht="16.5" thickBot="1" x14ac:dyDescent="0.3">
      <c r="B1854" s="9" t="s">
        <v>54</v>
      </c>
      <c r="C1854" s="9" t="s">
        <v>46</v>
      </c>
      <c r="D1854" s="9" t="s">
        <v>87</v>
      </c>
      <c r="P1854" s="9" t="s">
        <v>129</v>
      </c>
      <c r="Q1854" s="9" t="s">
        <v>130</v>
      </c>
      <c r="R1854" s="9" t="s">
        <v>46</v>
      </c>
      <c r="S1854" s="9" t="s">
        <v>131</v>
      </c>
    </row>
    <row r="1855" spans="1:19" x14ac:dyDescent="0.25">
      <c r="A1855">
        <v>1</v>
      </c>
      <c r="B1855" s="12">
        <v>7.0000000000000007E-2</v>
      </c>
      <c r="C1855" s="17">
        <v>1.3</v>
      </c>
      <c r="D1855" s="14">
        <f t="shared" ref="D1855:D1865" si="193">C1855/B1855</f>
        <v>18.571428571428569</v>
      </c>
      <c r="O1855">
        <v>1</v>
      </c>
      <c r="P1855" s="12">
        <v>6.2</v>
      </c>
      <c r="Q1855" s="12">
        <v>5.15</v>
      </c>
      <c r="R1855" s="17">
        <v>52.5</v>
      </c>
      <c r="S1855" s="14">
        <f>R1855/Q1855</f>
        <v>10.194174757281553</v>
      </c>
    </row>
    <row r="1856" spans="1:19" x14ac:dyDescent="0.25">
      <c r="A1856">
        <v>2</v>
      </c>
      <c r="B1856" s="12">
        <v>0.27</v>
      </c>
      <c r="C1856" s="17">
        <v>6.4</v>
      </c>
      <c r="D1856" s="14">
        <f t="shared" si="193"/>
        <v>23.703703703703702</v>
      </c>
      <c r="O1856">
        <v>2</v>
      </c>
      <c r="P1856" s="12">
        <v>6.6</v>
      </c>
      <c r="Q1856" s="12">
        <v>5.43</v>
      </c>
      <c r="R1856" s="17">
        <v>55</v>
      </c>
      <c r="S1856" s="14">
        <f t="shared" ref="S1856:S1858" si="194">R1856/Q1856</f>
        <v>10.128913443830571</v>
      </c>
    </row>
    <row r="1857" spans="1:19" x14ac:dyDescent="0.25">
      <c r="A1857">
        <v>3</v>
      </c>
      <c r="B1857" s="12">
        <v>0.62</v>
      </c>
      <c r="C1857" s="17">
        <v>12.8</v>
      </c>
      <c r="D1857" s="14">
        <f t="shared" si="193"/>
        <v>20.645161290322584</v>
      </c>
      <c r="O1857">
        <v>3</v>
      </c>
      <c r="P1857" s="12">
        <v>7</v>
      </c>
      <c r="Q1857" s="12">
        <v>5.74</v>
      </c>
      <c r="R1857" s="17">
        <v>58.3</v>
      </c>
      <c r="S1857" s="14">
        <f t="shared" si="194"/>
        <v>10.156794425087107</v>
      </c>
    </row>
    <row r="1858" spans="1:19" x14ac:dyDescent="0.25">
      <c r="A1858">
        <v>4</v>
      </c>
      <c r="B1858" s="12">
        <v>1.06</v>
      </c>
      <c r="C1858" s="17">
        <v>18.899999999999999</v>
      </c>
      <c r="D1858" s="14">
        <f t="shared" si="193"/>
        <v>17.830188679245282</v>
      </c>
      <c r="O1858">
        <v>4</v>
      </c>
      <c r="P1858" s="12">
        <v>7.4</v>
      </c>
      <c r="Q1858" s="12">
        <v>6.17</v>
      </c>
      <c r="R1858" s="17">
        <v>62.8</v>
      </c>
      <c r="S1858" s="14">
        <f t="shared" si="194"/>
        <v>10.178282009724473</v>
      </c>
    </row>
    <row r="1859" spans="1:19" x14ac:dyDescent="0.25">
      <c r="A1859">
        <v>5</v>
      </c>
      <c r="B1859" s="12">
        <v>1.39</v>
      </c>
      <c r="C1859" s="17">
        <v>23.6</v>
      </c>
      <c r="D1859" s="14">
        <f t="shared" si="193"/>
        <v>16.978417266187051</v>
      </c>
    </row>
    <row r="1860" spans="1:19" x14ac:dyDescent="0.25">
      <c r="A1860">
        <v>6</v>
      </c>
      <c r="B1860" s="12">
        <v>2.04</v>
      </c>
      <c r="C1860" s="17">
        <v>31.1</v>
      </c>
      <c r="D1860" s="14">
        <f t="shared" si="193"/>
        <v>15.245098039215687</v>
      </c>
    </row>
    <row r="1861" spans="1:19" x14ac:dyDescent="0.25">
      <c r="A1861">
        <v>7</v>
      </c>
      <c r="B1861" s="12">
        <v>2.72</v>
      </c>
      <c r="C1861" s="17">
        <v>38.4</v>
      </c>
      <c r="D1861" s="14">
        <f t="shared" si="193"/>
        <v>14.117647058823527</v>
      </c>
    </row>
    <row r="1862" spans="1:19" x14ac:dyDescent="0.25">
      <c r="A1862">
        <v>8</v>
      </c>
      <c r="B1862" s="12">
        <v>3.34</v>
      </c>
      <c r="C1862" s="17">
        <v>44.4</v>
      </c>
      <c r="D1862" s="14">
        <f t="shared" si="193"/>
        <v>13.293413173652695</v>
      </c>
    </row>
    <row r="1863" spans="1:19" x14ac:dyDescent="0.25">
      <c r="A1863">
        <v>9</v>
      </c>
      <c r="B1863" s="12">
        <v>4</v>
      </c>
      <c r="C1863" s="17">
        <v>50.7</v>
      </c>
      <c r="D1863" s="14">
        <f t="shared" si="193"/>
        <v>12.675000000000001</v>
      </c>
    </row>
    <row r="1864" spans="1:19" x14ac:dyDescent="0.25">
      <c r="A1864">
        <v>10</v>
      </c>
      <c r="B1864" s="12">
        <v>4.6399999999999997</v>
      </c>
      <c r="C1864" s="17">
        <v>55.7</v>
      </c>
      <c r="D1864" s="14">
        <f t="shared" si="193"/>
        <v>12.004310344827587</v>
      </c>
    </row>
    <row r="1865" spans="1:19" x14ac:dyDescent="0.25">
      <c r="A1865">
        <v>11</v>
      </c>
      <c r="B1865" s="12">
        <v>6.17</v>
      </c>
      <c r="C1865" s="17">
        <v>62.8</v>
      </c>
      <c r="D1865" s="14">
        <f t="shared" si="193"/>
        <v>10.178282009724473</v>
      </c>
    </row>
    <row r="1866" spans="1:19" x14ac:dyDescent="0.25">
      <c r="B1866" s="12"/>
      <c r="C1866" s="17"/>
      <c r="D1866" s="14"/>
    </row>
    <row r="1867" spans="1:19" x14ac:dyDescent="0.25">
      <c r="B1867" s="12"/>
      <c r="C1867" s="17"/>
      <c r="D1867" s="14"/>
    </row>
    <row r="1868" spans="1:19" x14ac:dyDescent="0.25">
      <c r="B1868" s="12"/>
      <c r="C1868" s="17"/>
      <c r="D1868" s="14"/>
    </row>
    <row r="1869" spans="1:19" x14ac:dyDescent="0.25">
      <c r="B1869" s="12"/>
      <c r="C1869" s="17"/>
      <c r="D1869" s="14"/>
    </row>
    <row r="1871" spans="1:19" ht="15.75" x14ac:dyDescent="0.25">
      <c r="B1871" s="21" t="s">
        <v>608</v>
      </c>
      <c r="P1871" s="21"/>
    </row>
    <row r="1872" spans="1:19" ht="15.75" x14ac:dyDescent="0.25">
      <c r="B1872" s="164" t="s">
        <v>609</v>
      </c>
      <c r="C1872" s="165"/>
      <c r="D1872" s="165"/>
      <c r="E1872" s="165"/>
      <c r="F1872" s="111"/>
      <c r="P1872" s="166" t="s">
        <v>537</v>
      </c>
      <c r="Q1872" s="162"/>
      <c r="R1872" s="162"/>
      <c r="S1872" s="162"/>
    </row>
    <row r="1873" spans="1:19" ht="15.75" x14ac:dyDescent="0.25">
      <c r="B1873" s="21" t="s">
        <v>582</v>
      </c>
      <c r="P1873" s="21"/>
    </row>
    <row r="1874" spans="1:19" ht="16.5" thickBot="1" x14ac:dyDescent="0.3">
      <c r="B1874" s="9" t="s">
        <v>54</v>
      </c>
      <c r="C1874" s="9" t="s">
        <v>46</v>
      </c>
      <c r="D1874" s="9" t="s">
        <v>87</v>
      </c>
      <c r="P1874" s="9" t="s">
        <v>129</v>
      </c>
      <c r="Q1874" s="9" t="s">
        <v>130</v>
      </c>
      <c r="R1874" s="9" t="s">
        <v>46</v>
      </c>
      <c r="S1874" s="9" t="s">
        <v>131</v>
      </c>
    </row>
    <row r="1875" spans="1:19" x14ac:dyDescent="0.25">
      <c r="A1875">
        <v>1</v>
      </c>
      <c r="B1875" s="12">
        <v>0.12</v>
      </c>
      <c r="C1875" s="17">
        <v>1.5</v>
      </c>
      <c r="D1875" s="14">
        <f t="shared" ref="D1875:D1882" si="195">C1875/B1875</f>
        <v>12.5</v>
      </c>
      <c r="O1875">
        <v>1</v>
      </c>
      <c r="P1875" s="12">
        <v>3.1</v>
      </c>
      <c r="Q1875" s="12">
        <v>1.98</v>
      </c>
      <c r="R1875" s="17">
        <v>23.2</v>
      </c>
      <c r="S1875" s="14">
        <f>R1875/Q1875</f>
        <v>11.717171717171716</v>
      </c>
    </row>
    <row r="1876" spans="1:19" x14ac:dyDescent="0.25">
      <c r="A1876">
        <v>2</v>
      </c>
      <c r="B1876" s="12">
        <v>0.25</v>
      </c>
      <c r="C1876" s="17">
        <v>3.6</v>
      </c>
      <c r="D1876" s="14">
        <f t="shared" si="195"/>
        <v>14.4</v>
      </c>
      <c r="O1876">
        <v>2</v>
      </c>
      <c r="P1876" s="12">
        <v>3.3</v>
      </c>
      <c r="Q1876" s="12">
        <v>2.2400000000000002</v>
      </c>
      <c r="R1876" s="17">
        <v>26.7</v>
      </c>
      <c r="S1876" s="14">
        <f t="shared" ref="S1876:S1878" si="196">R1876/Q1876</f>
        <v>11.919642857142856</v>
      </c>
    </row>
    <row r="1877" spans="1:19" x14ac:dyDescent="0.25">
      <c r="A1877">
        <v>3</v>
      </c>
      <c r="B1877" s="12">
        <v>0.62</v>
      </c>
      <c r="C1877" s="17">
        <v>9.8000000000000007</v>
      </c>
      <c r="D1877" s="14">
        <f t="shared" si="195"/>
        <v>15.806451612903228</v>
      </c>
      <c r="O1877">
        <v>3</v>
      </c>
      <c r="P1877" s="12">
        <v>3.5</v>
      </c>
      <c r="Q1877" s="12">
        <v>2.46</v>
      </c>
      <c r="R1877" s="17">
        <v>29.9</v>
      </c>
      <c r="S1877" s="14">
        <f t="shared" si="196"/>
        <v>12.154471544715447</v>
      </c>
    </row>
    <row r="1878" spans="1:19" x14ac:dyDescent="0.25">
      <c r="A1878">
        <v>4</v>
      </c>
      <c r="B1878" s="12">
        <v>1.06</v>
      </c>
      <c r="C1878" s="17">
        <v>16</v>
      </c>
      <c r="D1878" s="14">
        <f t="shared" si="195"/>
        <v>15.094339622641508</v>
      </c>
      <c r="O1878">
        <v>4</v>
      </c>
      <c r="P1878" s="12">
        <v>3.7</v>
      </c>
      <c r="Q1878" s="12">
        <v>2.68</v>
      </c>
      <c r="R1878" s="17">
        <v>32.700000000000003</v>
      </c>
      <c r="S1878" s="14">
        <f t="shared" si="196"/>
        <v>12.201492537313433</v>
      </c>
    </row>
    <row r="1879" spans="1:19" x14ac:dyDescent="0.25">
      <c r="A1879">
        <v>5</v>
      </c>
      <c r="B1879" s="12">
        <v>1.39</v>
      </c>
      <c r="C1879" s="17">
        <v>19.899999999999999</v>
      </c>
      <c r="D1879" s="14">
        <f t="shared" si="195"/>
        <v>14.316546762589928</v>
      </c>
    </row>
    <row r="1880" spans="1:19" x14ac:dyDescent="0.25">
      <c r="A1880">
        <v>6</v>
      </c>
      <c r="B1880" s="12">
        <v>1.8</v>
      </c>
      <c r="C1880" s="17">
        <v>24.9</v>
      </c>
      <c r="D1880" s="14">
        <f t="shared" si="195"/>
        <v>13.833333333333332</v>
      </c>
    </row>
    <row r="1881" spans="1:19" x14ac:dyDescent="0.25">
      <c r="A1881">
        <v>7</v>
      </c>
      <c r="B1881" s="12">
        <v>2.2200000000000002</v>
      </c>
      <c r="C1881" s="17">
        <v>29.1</v>
      </c>
      <c r="D1881" s="14">
        <f t="shared" si="195"/>
        <v>13.108108108108107</v>
      </c>
    </row>
    <row r="1882" spans="1:19" x14ac:dyDescent="0.25">
      <c r="A1882">
        <v>8</v>
      </c>
      <c r="B1882" s="12">
        <v>2.68</v>
      </c>
      <c r="C1882" s="17">
        <v>32.700000000000003</v>
      </c>
      <c r="D1882" s="14">
        <f t="shared" si="195"/>
        <v>12.201492537313433</v>
      </c>
    </row>
    <row r="1883" spans="1:19" x14ac:dyDescent="0.25">
      <c r="B1883" s="12"/>
      <c r="C1883" s="17"/>
      <c r="D1883" s="14"/>
    </row>
    <row r="1884" spans="1:19" x14ac:dyDescent="0.25">
      <c r="B1884" s="12"/>
      <c r="C1884" s="17"/>
      <c r="D1884" s="14"/>
    </row>
    <row r="1885" spans="1:19" x14ac:dyDescent="0.25">
      <c r="B1885" s="12"/>
      <c r="C1885" s="17"/>
      <c r="D1885" s="14"/>
    </row>
    <row r="1886" spans="1:19" x14ac:dyDescent="0.25">
      <c r="B1886" s="12"/>
      <c r="C1886" s="17"/>
      <c r="D1886" s="14"/>
    </row>
    <row r="1887" spans="1:19" x14ac:dyDescent="0.25">
      <c r="B1887" s="12"/>
      <c r="C1887" s="17"/>
      <c r="D1887" s="14"/>
    </row>
    <row r="1888" spans="1:19" x14ac:dyDescent="0.25">
      <c r="B1888" s="12"/>
      <c r="C1888" s="17"/>
      <c r="D1888" s="14"/>
    </row>
    <row r="1889" spans="1:19" x14ac:dyDescent="0.25">
      <c r="B1889" s="12"/>
      <c r="C1889" s="17"/>
      <c r="D1889" s="14"/>
    </row>
    <row r="1891" spans="1:19" ht="15.75" x14ac:dyDescent="0.25">
      <c r="B1891" s="21" t="s">
        <v>608</v>
      </c>
      <c r="P1891" s="21"/>
    </row>
    <row r="1892" spans="1:19" ht="15.75" x14ac:dyDescent="0.25">
      <c r="B1892" s="164" t="s">
        <v>609</v>
      </c>
      <c r="C1892" s="165"/>
      <c r="D1892" s="165"/>
      <c r="E1892" s="165"/>
      <c r="F1892" s="111"/>
      <c r="P1892" s="166" t="s">
        <v>537</v>
      </c>
      <c r="Q1892" s="162"/>
      <c r="R1892" s="162"/>
      <c r="S1892" s="162"/>
    </row>
    <row r="1893" spans="1:19" ht="15.75" x14ac:dyDescent="0.25">
      <c r="B1893" s="21" t="s">
        <v>549</v>
      </c>
      <c r="P1893" s="21"/>
    </row>
    <row r="1894" spans="1:19" ht="16.5" thickBot="1" x14ac:dyDescent="0.3">
      <c r="B1894" s="9" t="s">
        <v>54</v>
      </c>
      <c r="C1894" s="9" t="s">
        <v>46</v>
      </c>
      <c r="D1894" s="9" t="s">
        <v>87</v>
      </c>
      <c r="P1894" s="9" t="s">
        <v>129</v>
      </c>
      <c r="Q1894" s="9" t="s">
        <v>130</v>
      </c>
      <c r="R1894" s="9" t="s">
        <v>46</v>
      </c>
      <c r="S1894" s="9" t="s">
        <v>131</v>
      </c>
    </row>
    <row r="1895" spans="1:19" x14ac:dyDescent="0.25">
      <c r="A1895">
        <v>1</v>
      </c>
      <c r="B1895" s="12">
        <v>0.09</v>
      </c>
      <c r="C1895" s="17">
        <v>1.3</v>
      </c>
      <c r="D1895" s="14">
        <f t="shared" ref="D1895:D1902" si="197">C1895/B1895</f>
        <v>14.444444444444445</v>
      </c>
      <c r="O1895">
        <v>1</v>
      </c>
      <c r="P1895" s="12">
        <v>3.1</v>
      </c>
      <c r="Q1895" s="12">
        <v>2.4500000000000002</v>
      </c>
      <c r="R1895" s="17">
        <v>21.4</v>
      </c>
      <c r="S1895" s="14">
        <f>R1895/Q1895</f>
        <v>8.7346938775510186</v>
      </c>
    </row>
    <row r="1896" spans="1:19" x14ac:dyDescent="0.25">
      <c r="A1896">
        <v>2</v>
      </c>
      <c r="B1896" s="12">
        <v>0.24</v>
      </c>
      <c r="C1896" s="17">
        <v>3.8</v>
      </c>
      <c r="D1896" s="14">
        <f t="shared" si="197"/>
        <v>15.833333333333334</v>
      </c>
      <c r="O1896">
        <v>2</v>
      </c>
      <c r="P1896" s="12">
        <v>3.3</v>
      </c>
      <c r="Q1896" s="12">
        <v>2.81</v>
      </c>
      <c r="R1896" s="17">
        <v>25</v>
      </c>
      <c r="S1896" s="14">
        <f t="shared" ref="S1896:S1898" si="198">R1896/Q1896</f>
        <v>8.8967971530249113</v>
      </c>
    </row>
    <row r="1897" spans="1:19" x14ac:dyDescent="0.25">
      <c r="A1897">
        <v>3</v>
      </c>
      <c r="B1897" s="12">
        <v>0.5</v>
      </c>
      <c r="C1897" s="17">
        <v>7.2</v>
      </c>
      <c r="D1897" s="14">
        <f t="shared" si="197"/>
        <v>14.4</v>
      </c>
      <c r="O1897">
        <v>3</v>
      </c>
      <c r="P1897" s="12">
        <v>3.5</v>
      </c>
      <c r="Q1897" s="12">
        <v>3.08</v>
      </c>
      <c r="R1897" s="17">
        <v>28</v>
      </c>
      <c r="S1897" s="14">
        <f t="shared" si="198"/>
        <v>9.0909090909090899</v>
      </c>
    </row>
    <row r="1898" spans="1:19" x14ac:dyDescent="0.25">
      <c r="A1898">
        <v>4</v>
      </c>
      <c r="B1898" s="12">
        <v>0.86</v>
      </c>
      <c r="C1898" s="17">
        <v>11.3</v>
      </c>
      <c r="D1898" s="14">
        <f t="shared" si="197"/>
        <v>13.13953488372093</v>
      </c>
      <c r="O1898">
        <v>4</v>
      </c>
      <c r="P1898" s="12">
        <v>3.7</v>
      </c>
      <c r="Q1898" s="12">
        <v>3.27</v>
      </c>
      <c r="R1898" s="17">
        <v>29.8</v>
      </c>
      <c r="S1898" s="14">
        <f t="shared" si="198"/>
        <v>9.1131498470948014</v>
      </c>
    </row>
    <row r="1899" spans="1:19" x14ac:dyDescent="0.25">
      <c r="A1899">
        <v>5</v>
      </c>
      <c r="B1899" s="12">
        <v>1.3</v>
      </c>
      <c r="C1899" s="17">
        <v>15.8</v>
      </c>
      <c r="D1899" s="14">
        <f t="shared" si="197"/>
        <v>12.153846153846153</v>
      </c>
    </row>
    <row r="1900" spans="1:19" x14ac:dyDescent="0.25">
      <c r="A1900">
        <v>6</v>
      </c>
      <c r="B1900" s="12">
        <v>1.9</v>
      </c>
      <c r="C1900" s="17">
        <v>21.1</v>
      </c>
      <c r="D1900" s="14">
        <f t="shared" si="197"/>
        <v>11.105263157894738</v>
      </c>
    </row>
    <row r="1901" spans="1:19" x14ac:dyDescent="0.25">
      <c r="A1901">
        <v>7</v>
      </c>
      <c r="B1901" s="12">
        <v>2.44</v>
      </c>
      <c r="C1901" s="17">
        <v>24.9</v>
      </c>
      <c r="D1901" s="14">
        <f t="shared" si="197"/>
        <v>10.204918032786885</v>
      </c>
    </row>
    <row r="1902" spans="1:19" x14ac:dyDescent="0.25">
      <c r="A1902">
        <v>8</v>
      </c>
      <c r="B1902" s="12">
        <v>3.27</v>
      </c>
      <c r="C1902" s="17">
        <v>29.8</v>
      </c>
      <c r="D1902" s="14">
        <f t="shared" si="197"/>
        <v>9.1131498470948014</v>
      </c>
    </row>
    <row r="1903" spans="1:19" x14ac:dyDescent="0.25">
      <c r="B1903" s="12"/>
      <c r="C1903" s="17"/>
      <c r="D1903" s="14"/>
    </row>
    <row r="1904" spans="1:19" x14ac:dyDescent="0.25">
      <c r="B1904" s="12"/>
      <c r="C1904" s="17"/>
      <c r="D1904" s="14"/>
    </row>
    <row r="1905" spans="1:19" x14ac:dyDescent="0.25">
      <c r="B1905" s="12"/>
      <c r="C1905" s="17"/>
      <c r="D1905" s="14"/>
    </row>
    <row r="1906" spans="1:19" x14ac:dyDescent="0.25">
      <c r="B1906" s="12"/>
      <c r="C1906" s="17"/>
      <c r="D1906" s="14"/>
    </row>
    <row r="1907" spans="1:19" x14ac:dyDescent="0.25">
      <c r="B1907" s="12"/>
      <c r="C1907" s="17"/>
      <c r="D1907" s="14"/>
    </row>
    <row r="1908" spans="1:19" x14ac:dyDescent="0.25">
      <c r="B1908" s="12"/>
      <c r="C1908" s="17"/>
      <c r="D1908" s="14"/>
    </row>
    <row r="1909" spans="1:19" x14ac:dyDescent="0.25">
      <c r="B1909" s="12"/>
      <c r="C1909" s="17"/>
      <c r="D1909" s="14"/>
    </row>
    <row r="1911" spans="1:19" ht="15.75" x14ac:dyDescent="0.25">
      <c r="B1911" s="21" t="s">
        <v>608</v>
      </c>
      <c r="P1911" s="21"/>
    </row>
    <row r="1912" spans="1:19" ht="15.75" x14ac:dyDescent="0.25">
      <c r="B1912" s="164" t="s">
        <v>609</v>
      </c>
      <c r="C1912" s="165"/>
      <c r="D1912" s="165"/>
      <c r="E1912" s="165"/>
      <c r="F1912" s="111"/>
      <c r="P1912" s="166" t="s">
        <v>537</v>
      </c>
      <c r="Q1912" s="162"/>
      <c r="R1912" s="162"/>
      <c r="S1912" s="162"/>
    </row>
    <row r="1913" spans="1:19" ht="15.75" x14ac:dyDescent="0.25">
      <c r="B1913" s="21" t="s">
        <v>587</v>
      </c>
      <c r="P1913" s="21"/>
    </row>
    <row r="1914" spans="1:19" ht="16.5" thickBot="1" x14ac:dyDescent="0.3">
      <c r="B1914" s="9" t="s">
        <v>54</v>
      </c>
      <c r="C1914" s="9" t="s">
        <v>46</v>
      </c>
      <c r="D1914" s="9" t="s">
        <v>87</v>
      </c>
      <c r="P1914" s="9" t="s">
        <v>129</v>
      </c>
      <c r="Q1914" s="9" t="s">
        <v>130</v>
      </c>
      <c r="R1914" s="9" t="s">
        <v>46</v>
      </c>
      <c r="S1914" s="9" t="s">
        <v>131</v>
      </c>
    </row>
    <row r="1915" spans="1:19" x14ac:dyDescent="0.25">
      <c r="A1915">
        <v>1</v>
      </c>
      <c r="B1915" s="12">
        <v>0.17</v>
      </c>
      <c r="C1915" s="17">
        <v>2</v>
      </c>
      <c r="D1915" s="14">
        <f t="shared" ref="D1915:D1922" si="199">C1915/B1915</f>
        <v>11.76470588235294</v>
      </c>
      <c r="O1915">
        <v>1</v>
      </c>
      <c r="P1915" s="12">
        <v>3.1</v>
      </c>
      <c r="Q1915" s="12">
        <v>1.66</v>
      </c>
      <c r="R1915" s="17">
        <v>18.899999999999999</v>
      </c>
      <c r="S1915" s="14">
        <f>R1915/Q1915</f>
        <v>11.385542168674698</v>
      </c>
    </row>
    <row r="1916" spans="1:19" x14ac:dyDescent="0.25">
      <c r="A1916">
        <v>2</v>
      </c>
      <c r="B1916" s="12">
        <v>0.35</v>
      </c>
      <c r="C1916" s="17">
        <v>4.8</v>
      </c>
      <c r="D1916" s="14">
        <f t="shared" si="199"/>
        <v>13.714285714285715</v>
      </c>
      <c r="O1916">
        <v>2</v>
      </c>
      <c r="P1916" s="12">
        <v>3.3</v>
      </c>
      <c r="Q1916" s="12">
        <v>1.87</v>
      </c>
      <c r="R1916" s="17">
        <v>21.6</v>
      </c>
      <c r="S1916" s="14">
        <f t="shared" ref="S1916:S1918" si="200">R1916/Q1916</f>
        <v>11.550802139037433</v>
      </c>
    </row>
    <row r="1917" spans="1:19" x14ac:dyDescent="0.25">
      <c r="A1917">
        <v>3</v>
      </c>
      <c r="B1917" s="12">
        <v>0.53</v>
      </c>
      <c r="C1917" s="17">
        <v>7.3</v>
      </c>
      <c r="D1917" s="14">
        <f t="shared" si="199"/>
        <v>13.773584905660377</v>
      </c>
      <c r="O1917">
        <v>3</v>
      </c>
      <c r="P1917" s="12">
        <v>3.5</v>
      </c>
      <c r="Q1917" s="12">
        <v>2.0299999999999998</v>
      </c>
      <c r="R1917" s="17">
        <v>24</v>
      </c>
      <c r="S1917" s="14">
        <f t="shared" si="200"/>
        <v>11.822660098522169</v>
      </c>
    </row>
    <row r="1918" spans="1:19" x14ac:dyDescent="0.25">
      <c r="A1918">
        <v>4</v>
      </c>
      <c r="B1918" s="12">
        <v>0.81</v>
      </c>
      <c r="C1918" s="17">
        <v>11</v>
      </c>
      <c r="D1918" s="14">
        <f t="shared" si="199"/>
        <v>13.580246913580247</v>
      </c>
      <c r="O1918">
        <v>4</v>
      </c>
      <c r="P1918" s="12">
        <v>3.7</v>
      </c>
      <c r="Q1918" s="12">
        <v>2.16</v>
      </c>
      <c r="R1918" s="17">
        <v>26.1</v>
      </c>
      <c r="S1918" s="14">
        <f t="shared" si="200"/>
        <v>12.083333333333334</v>
      </c>
    </row>
    <row r="1919" spans="1:19" x14ac:dyDescent="0.25">
      <c r="A1919">
        <v>5</v>
      </c>
      <c r="B1919" s="12">
        <v>1.03</v>
      </c>
      <c r="C1919" s="17">
        <v>13.9</v>
      </c>
      <c r="D1919" s="14">
        <f t="shared" si="199"/>
        <v>13.495145631067961</v>
      </c>
    </row>
    <row r="1920" spans="1:19" x14ac:dyDescent="0.25">
      <c r="A1920">
        <v>6</v>
      </c>
      <c r="B1920" s="12">
        <v>1.48</v>
      </c>
      <c r="C1920" s="17">
        <v>19.399999999999999</v>
      </c>
      <c r="D1920" s="14">
        <f t="shared" si="199"/>
        <v>13.108108108108107</v>
      </c>
    </row>
    <row r="1921" spans="1:19" x14ac:dyDescent="0.25">
      <c r="A1921">
        <v>7</v>
      </c>
      <c r="B1921" s="12">
        <v>1.99</v>
      </c>
      <c r="C1921" s="17">
        <v>24.6</v>
      </c>
      <c r="D1921" s="14">
        <f t="shared" si="199"/>
        <v>12.361809045226131</v>
      </c>
    </row>
    <row r="1922" spans="1:19" x14ac:dyDescent="0.25">
      <c r="A1922">
        <v>8</v>
      </c>
      <c r="B1922" s="12">
        <v>2.16</v>
      </c>
      <c r="C1922" s="17">
        <v>26.1</v>
      </c>
      <c r="D1922" s="14">
        <f t="shared" si="199"/>
        <v>12.083333333333334</v>
      </c>
    </row>
    <row r="1923" spans="1:19" x14ac:dyDescent="0.25">
      <c r="B1923" s="12"/>
      <c r="C1923" s="17"/>
      <c r="D1923" s="14"/>
    </row>
    <row r="1924" spans="1:19" x14ac:dyDescent="0.25">
      <c r="B1924" s="12"/>
      <c r="C1924" s="17"/>
      <c r="D1924" s="14"/>
    </row>
    <row r="1925" spans="1:19" x14ac:dyDescent="0.25">
      <c r="B1925" s="12"/>
      <c r="C1925" s="17"/>
      <c r="D1925" s="14"/>
    </row>
    <row r="1926" spans="1:19" x14ac:dyDescent="0.25">
      <c r="B1926" s="12"/>
      <c r="C1926" s="17"/>
      <c r="D1926" s="14"/>
    </row>
    <row r="1927" spans="1:19" x14ac:dyDescent="0.25">
      <c r="B1927" s="12"/>
      <c r="C1927" s="17"/>
      <c r="D1927" s="14"/>
    </row>
    <row r="1928" spans="1:19" x14ac:dyDescent="0.25">
      <c r="B1928" s="12"/>
      <c r="C1928" s="17"/>
      <c r="D1928" s="14"/>
    </row>
    <row r="1929" spans="1:19" x14ac:dyDescent="0.25">
      <c r="B1929" s="12"/>
      <c r="C1929" s="17"/>
      <c r="D1929" s="14"/>
    </row>
    <row r="1931" spans="1:19" ht="15.75" x14ac:dyDescent="0.25">
      <c r="B1931" s="21" t="s">
        <v>631</v>
      </c>
      <c r="P1931" s="21"/>
    </row>
    <row r="1932" spans="1:19" ht="15.75" x14ac:dyDescent="0.25">
      <c r="B1932" s="164" t="s">
        <v>609</v>
      </c>
      <c r="C1932" s="165"/>
      <c r="D1932" s="165"/>
      <c r="E1932" s="165"/>
      <c r="F1932" s="118"/>
      <c r="P1932" s="166" t="s">
        <v>537</v>
      </c>
      <c r="Q1932" s="162"/>
      <c r="R1932" s="162"/>
      <c r="S1932" s="162"/>
    </row>
    <row r="1933" spans="1:19" ht="15.75" x14ac:dyDescent="0.25">
      <c r="B1933" s="21" t="s">
        <v>632</v>
      </c>
      <c r="P1933" s="21"/>
    </row>
    <row r="1934" spans="1:19" ht="16.5" thickBot="1" x14ac:dyDescent="0.3">
      <c r="B1934" s="9" t="s">
        <v>54</v>
      </c>
      <c r="C1934" s="9" t="s">
        <v>46</v>
      </c>
      <c r="D1934" s="9" t="s">
        <v>87</v>
      </c>
      <c r="P1934" s="9" t="s">
        <v>129</v>
      </c>
      <c r="Q1934" s="9" t="s">
        <v>130</v>
      </c>
      <c r="R1934" s="9" t="s">
        <v>46</v>
      </c>
      <c r="S1934" s="9" t="s">
        <v>131</v>
      </c>
    </row>
    <row r="1935" spans="1:19" x14ac:dyDescent="0.25">
      <c r="A1935">
        <v>1</v>
      </c>
      <c r="B1935" s="12">
        <v>0.13</v>
      </c>
      <c r="C1935" s="17">
        <v>1.4</v>
      </c>
      <c r="D1935" s="14">
        <f t="shared" ref="D1935:D1941" si="201">C1935/B1935</f>
        <v>10.769230769230768</v>
      </c>
      <c r="O1935">
        <v>1</v>
      </c>
      <c r="P1935" s="12">
        <v>3.1</v>
      </c>
      <c r="Q1935" s="12">
        <v>1.49</v>
      </c>
      <c r="R1935" s="17">
        <v>20.7</v>
      </c>
      <c r="S1935" s="14">
        <f>R1935/Q1935</f>
        <v>13.89261744966443</v>
      </c>
    </row>
    <row r="1936" spans="1:19" x14ac:dyDescent="0.25">
      <c r="A1936">
        <v>2</v>
      </c>
      <c r="B1936" s="12">
        <v>0.27</v>
      </c>
      <c r="C1936" s="17">
        <v>3.8</v>
      </c>
      <c r="D1936" s="14">
        <f t="shared" si="201"/>
        <v>14.074074074074073</v>
      </c>
      <c r="O1936">
        <v>2</v>
      </c>
      <c r="P1936" s="12">
        <v>3.3</v>
      </c>
      <c r="Q1936" s="12">
        <v>1.69</v>
      </c>
      <c r="R1936" s="17">
        <v>24</v>
      </c>
      <c r="S1936" s="14">
        <f t="shared" ref="S1936:S1938" si="202">R1936/Q1936</f>
        <v>14.201183431952662</v>
      </c>
    </row>
    <row r="1937" spans="1:19" x14ac:dyDescent="0.25">
      <c r="A1937">
        <v>3</v>
      </c>
      <c r="B1937" s="12">
        <v>0.61</v>
      </c>
      <c r="C1937" s="17">
        <v>8.6</v>
      </c>
      <c r="D1937" s="14">
        <f t="shared" si="201"/>
        <v>14.098360655737705</v>
      </c>
      <c r="O1937">
        <v>3</v>
      </c>
      <c r="P1937" s="12">
        <v>3.5</v>
      </c>
      <c r="Q1937" s="12">
        <v>1.83</v>
      </c>
      <c r="R1937" s="17">
        <v>26.5</v>
      </c>
      <c r="S1937" s="14">
        <f t="shared" si="202"/>
        <v>14.480874316939889</v>
      </c>
    </row>
    <row r="1938" spans="1:19" x14ac:dyDescent="0.25">
      <c r="A1938">
        <v>4</v>
      </c>
      <c r="B1938" s="12">
        <v>0.93</v>
      </c>
      <c r="C1938" s="17">
        <v>14.9</v>
      </c>
      <c r="D1938" s="14">
        <f t="shared" si="201"/>
        <v>16.021505376344084</v>
      </c>
      <c r="O1938">
        <v>4</v>
      </c>
      <c r="P1938" s="12">
        <v>3.7</v>
      </c>
      <c r="Q1938" s="12">
        <v>2.02</v>
      </c>
      <c r="R1938" s="17">
        <v>29.7</v>
      </c>
      <c r="S1938" s="14">
        <f t="shared" si="202"/>
        <v>14.702970297029703</v>
      </c>
    </row>
    <row r="1939" spans="1:19" x14ac:dyDescent="0.25">
      <c r="A1939">
        <v>5</v>
      </c>
      <c r="B1939" s="12">
        <v>1.34</v>
      </c>
      <c r="C1939" s="17">
        <v>21.2</v>
      </c>
      <c r="D1939" s="14">
        <f t="shared" si="201"/>
        <v>15.820895522388058</v>
      </c>
    </row>
    <row r="1940" spans="1:19" x14ac:dyDescent="0.25">
      <c r="A1940">
        <v>6</v>
      </c>
      <c r="B1940" s="12">
        <v>1.67</v>
      </c>
      <c r="C1940" s="17">
        <v>25.4</v>
      </c>
      <c r="D1940" s="14">
        <f t="shared" si="201"/>
        <v>15.209580838323353</v>
      </c>
    </row>
    <row r="1941" spans="1:19" x14ac:dyDescent="0.25">
      <c r="A1941">
        <v>7</v>
      </c>
      <c r="B1941" s="12">
        <v>2.02</v>
      </c>
      <c r="C1941" s="17">
        <v>29.7</v>
      </c>
      <c r="D1941" s="14">
        <f t="shared" si="201"/>
        <v>14.702970297029703</v>
      </c>
    </row>
    <row r="1942" spans="1:19" x14ac:dyDescent="0.25">
      <c r="B1942" s="12"/>
      <c r="C1942" s="17"/>
      <c r="D1942" s="14"/>
    </row>
    <row r="1943" spans="1:19" x14ac:dyDescent="0.25">
      <c r="B1943" s="12"/>
      <c r="C1943" s="17"/>
      <c r="D1943" s="14"/>
    </row>
    <row r="1944" spans="1:19" x14ac:dyDescent="0.25">
      <c r="B1944" s="12"/>
      <c r="C1944" s="17"/>
      <c r="D1944" s="14"/>
    </row>
    <row r="1945" spans="1:19" x14ac:dyDescent="0.25">
      <c r="B1945" s="12"/>
      <c r="C1945" s="17"/>
      <c r="D1945" s="14"/>
    </row>
    <row r="1946" spans="1:19" x14ac:dyDescent="0.25">
      <c r="B1946" s="12"/>
      <c r="C1946" s="17"/>
      <c r="D1946" s="14"/>
    </row>
    <row r="1947" spans="1:19" x14ac:dyDescent="0.25">
      <c r="B1947" s="12"/>
      <c r="C1947" s="17"/>
      <c r="D1947" s="14"/>
    </row>
    <row r="1948" spans="1:19" x14ac:dyDescent="0.25">
      <c r="B1948" s="12"/>
      <c r="C1948" s="17"/>
      <c r="D1948" s="14"/>
    </row>
    <row r="1949" spans="1:19" x14ac:dyDescent="0.25">
      <c r="B1949" s="12"/>
      <c r="C1949" s="17"/>
      <c r="D1949" s="14"/>
    </row>
    <row r="1951" spans="1:19" ht="15.75" x14ac:dyDescent="0.25">
      <c r="B1951" s="21" t="s">
        <v>631</v>
      </c>
      <c r="P1951" s="21"/>
    </row>
    <row r="1952" spans="1:19" ht="15.75" x14ac:dyDescent="0.25">
      <c r="B1952" s="164" t="s">
        <v>609</v>
      </c>
      <c r="C1952" s="165"/>
      <c r="D1952" s="165"/>
      <c r="E1952" s="165"/>
      <c r="F1952" s="118"/>
      <c r="P1952" s="166" t="s">
        <v>537</v>
      </c>
      <c r="Q1952" s="162"/>
      <c r="R1952" s="162"/>
      <c r="S1952" s="162"/>
    </row>
    <row r="1953" spans="1:19" ht="15.75" x14ac:dyDescent="0.25">
      <c r="B1953" s="21" t="s">
        <v>633</v>
      </c>
      <c r="P1953" s="21"/>
    </row>
    <row r="1954" spans="1:19" ht="16.5" thickBot="1" x14ac:dyDescent="0.3">
      <c r="B1954" s="9" t="s">
        <v>54</v>
      </c>
      <c r="C1954" s="9" t="s">
        <v>46</v>
      </c>
      <c r="D1954" s="9" t="s">
        <v>87</v>
      </c>
      <c r="P1954" s="9" t="s">
        <v>129</v>
      </c>
      <c r="Q1954" s="9" t="s">
        <v>130</v>
      </c>
      <c r="R1954" s="9" t="s">
        <v>46</v>
      </c>
      <c r="S1954" s="9" t="s">
        <v>131</v>
      </c>
    </row>
    <row r="1955" spans="1:19" x14ac:dyDescent="0.25">
      <c r="A1955">
        <v>1</v>
      </c>
      <c r="B1955" s="12">
        <v>0.17</v>
      </c>
      <c r="C1955" s="17">
        <v>2.2000000000000002</v>
      </c>
      <c r="D1955" s="14">
        <f t="shared" ref="D1955:D1962" si="203">C1955/B1955</f>
        <v>12.941176470588236</v>
      </c>
      <c r="O1955">
        <v>1</v>
      </c>
      <c r="P1955" s="12">
        <v>3.1</v>
      </c>
      <c r="Q1955" s="12">
        <v>1.53</v>
      </c>
      <c r="R1955" s="17">
        <v>22.9</v>
      </c>
      <c r="S1955" s="14">
        <f>R1955/Q1955</f>
        <v>14.967320261437907</v>
      </c>
    </row>
    <row r="1956" spans="1:19" x14ac:dyDescent="0.25">
      <c r="A1956">
        <v>2</v>
      </c>
      <c r="B1956" s="12">
        <v>0.27</v>
      </c>
      <c r="C1956" s="17">
        <v>4.0999999999999996</v>
      </c>
      <c r="D1956" s="14">
        <f t="shared" si="203"/>
        <v>15.185185185185183</v>
      </c>
      <c r="O1956">
        <v>2</v>
      </c>
      <c r="P1956" s="12">
        <v>3.3</v>
      </c>
      <c r="Q1956" s="12">
        <v>1.69</v>
      </c>
      <c r="R1956" s="17">
        <v>26.4</v>
      </c>
      <c r="S1956" s="14">
        <f t="shared" ref="S1956:S1958" si="204">R1956/Q1956</f>
        <v>15.621301775147929</v>
      </c>
    </row>
    <row r="1957" spans="1:19" x14ac:dyDescent="0.25">
      <c r="A1957">
        <v>3</v>
      </c>
      <c r="B1957" s="12">
        <v>0.55000000000000004</v>
      </c>
      <c r="C1957" s="17">
        <v>9.5</v>
      </c>
      <c r="D1957" s="14">
        <f t="shared" si="203"/>
        <v>17.27272727272727</v>
      </c>
      <c r="O1957">
        <v>3</v>
      </c>
      <c r="P1957" s="12">
        <v>3.5</v>
      </c>
      <c r="Q1957" s="12">
        <v>1.88</v>
      </c>
      <c r="R1957" s="17">
        <v>29.6</v>
      </c>
      <c r="S1957" s="14">
        <f t="shared" si="204"/>
        <v>15.744680851063832</v>
      </c>
    </row>
    <row r="1958" spans="1:19" x14ac:dyDescent="0.25">
      <c r="A1958">
        <v>4</v>
      </c>
      <c r="B1958" s="12">
        <v>0.84</v>
      </c>
      <c r="C1958" s="17">
        <v>14.7</v>
      </c>
      <c r="D1958" s="14">
        <f t="shared" si="203"/>
        <v>17.5</v>
      </c>
      <c r="O1958">
        <v>4</v>
      </c>
      <c r="P1958" s="12">
        <v>3.7</v>
      </c>
      <c r="Q1958" s="12">
        <v>2.0499999999999998</v>
      </c>
      <c r="R1958" s="17">
        <v>32.700000000000003</v>
      </c>
      <c r="S1958" s="14">
        <f t="shared" si="204"/>
        <v>15.951219512195125</v>
      </c>
    </row>
    <row r="1959" spans="1:19" x14ac:dyDescent="0.25">
      <c r="A1959">
        <v>5</v>
      </c>
      <c r="B1959" s="12">
        <v>1.1000000000000001</v>
      </c>
      <c r="C1959" s="17">
        <v>19.399999999999999</v>
      </c>
      <c r="D1959" s="14">
        <f t="shared" si="203"/>
        <v>17.636363636363633</v>
      </c>
    </row>
    <row r="1960" spans="1:19" x14ac:dyDescent="0.25">
      <c r="A1960">
        <v>6</v>
      </c>
      <c r="B1960" s="12">
        <v>1.42</v>
      </c>
      <c r="C1960" s="17">
        <v>24.6</v>
      </c>
      <c r="D1960" s="14">
        <f t="shared" si="203"/>
        <v>17.323943661971832</v>
      </c>
    </row>
    <row r="1961" spans="1:19" x14ac:dyDescent="0.25">
      <c r="A1961">
        <v>7</v>
      </c>
      <c r="B1961" s="12">
        <v>1.83</v>
      </c>
      <c r="C1961" s="17">
        <v>31</v>
      </c>
      <c r="D1961" s="14">
        <f t="shared" si="203"/>
        <v>16.939890710382514</v>
      </c>
    </row>
    <row r="1962" spans="1:19" x14ac:dyDescent="0.25">
      <c r="A1962">
        <v>8</v>
      </c>
      <c r="B1962" s="12">
        <v>2.0499999999999998</v>
      </c>
      <c r="C1962" s="17">
        <v>32.700000000000003</v>
      </c>
      <c r="D1962" s="14">
        <f t="shared" si="203"/>
        <v>15.951219512195125</v>
      </c>
    </row>
    <row r="1963" spans="1:19" x14ac:dyDescent="0.25">
      <c r="B1963" s="12"/>
      <c r="C1963" s="17"/>
      <c r="D1963" s="14"/>
    </row>
    <row r="1964" spans="1:19" x14ac:dyDescent="0.25">
      <c r="B1964" s="12"/>
      <c r="C1964" s="17"/>
      <c r="D1964" s="14"/>
    </row>
    <row r="1965" spans="1:19" x14ac:dyDescent="0.25">
      <c r="B1965" s="12"/>
      <c r="C1965" s="17"/>
      <c r="D1965" s="14"/>
    </row>
    <row r="1966" spans="1:19" x14ac:dyDescent="0.25">
      <c r="B1966" s="12"/>
      <c r="C1966" s="17"/>
      <c r="D1966" s="14"/>
    </row>
    <row r="1967" spans="1:19" x14ac:dyDescent="0.25">
      <c r="B1967" s="12"/>
      <c r="C1967" s="17"/>
      <c r="D1967" s="14"/>
    </row>
    <row r="1968" spans="1:19" x14ac:dyDescent="0.25">
      <c r="B1968" s="12"/>
      <c r="C1968" s="17"/>
      <c r="D1968" s="14"/>
    </row>
    <row r="1969" spans="1:19" x14ac:dyDescent="0.25">
      <c r="B1969" s="12"/>
      <c r="C1969" s="17"/>
      <c r="D1969" s="14"/>
    </row>
    <row r="1971" spans="1:19" ht="15.75" x14ac:dyDescent="0.25">
      <c r="B1971" s="21" t="s">
        <v>631</v>
      </c>
      <c r="P1971" s="21"/>
    </row>
    <row r="1972" spans="1:19" ht="15.75" x14ac:dyDescent="0.25">
      <c r="B1972" s="164" t="s">
        <v>609</v>
      </c>
      <c r="C1972" s="165"/>
      <c r="D1972" s="165"/>
      <c r="E1972" s="165"/>
      <c r="F1972" s="118"/>
      <c r="P1972" s="166" t="s">
        <v>537</v>
      </c>
      <c r="Q1972" s="162"/>
      <c r="R1972" s="162"/>
      <c r="S1972" s="162"/>
    </row>
    <row r="1973" spans="1:19" ht="15.75" x14ac:dyDescent="0.25">
      <c r="B1973" s="21" t="s">
        <v>634</v>
      </c>
      <c r="P1973" s="21"/>
    </row>
    <row r="1974" spans="1:19" ht="16.5" thickBot="1" x14ac:dyDescent="0.3">
      <c r="B1974" s="9" t="s">
        <v>54</v>
      </c>
      <c r="C1974" s="9" t="s">
        <v>46</v>
      </c>
      <c r="D1974" s="9" t="s">
        <v>87</v>
      </c>
      <c r="P1974" s="9" t="s">
        <v>129</v>
      </c>
      <c r="Q1974" s="9" t="s">
        <v>130</v>
      </c>
      <c r="R1974" s="9" t="s">
        <v>46</v>
      </c>
      <c r="S1974" s="9" t="s">
        <v>131</v>
      </c>
    </row>
    <row r="1975" spans="1:19" x14ac:dyDescent="0.25">
      <c r="A1975">
        <v>1</v>
      </c>
      <c r="B1975" s="12">
        <v>0.11</v>
      </c>
      <c r="C1975" s="17">
        <v>2.2999999999999998</v>
      </c>
      <c r="D1975" s="14">
        <f t="shared" ref="D1975:D1983" si="205">C1975/B1975</f>
        <v>20.909090909090907</v>
      </c>
      <c r="O1975">
        <v>1</v>
      </c>
      <c r="P1975" s="12">
        <v>3.1</v>
      </c>
      <c r="Q1975" s="12">
        <v>2.4900000000000002</v>
      </c>
      <c r="R1975" s="17">
        <v>28</v>
      </c>
      <c r="S1975" s="14">
        <f>R1975/Q1975</f>
        <v>11.244979919678714</v>
      </c>
    </row>
    <row r="1976" spans="1:19" x14ac:dyDescent="0.25">
      <c r="A1976">
        <v>2</v>
      </c>
      <c r="B1976" s="12">
        <v>0.36</v>
      </c>
      <c r="C1976" s="17">
        <v>7.1</v>
      </c>
      <c r="D1976" s="14">
        <f t="shared" si="205"/>
        <v>19.722222222222221</v>
      </c>
      <c r="O1976">
        <v>2</v>
      </c>
      <c r="P1976" s="12">
        <v>3.3</v>
      </c>
      <c r="Q1976" s="12">
        <v>2.83</v>
      </c>
      <c r="R1976" s="17">
        <v>32.700000000000003</v>
      </c>
      <c r="S1976" s="14">
        <f t="shared" ref="S1976:S1978" si="206">R1976/Q1976</f>
        <v>11.554770318021202</v>
      </c>
    </row>
    <row r="1977" spans="1:19" x14ac:dyDescent="0.25">
      <c r="A1977">
        <v>3</v>
      </c>
      <c r="B1977" s="12">
        <v>0.56000000000000005</v>
      </c>
      <c r="C1977" s="17">
        <v>10.199999999999999</v>
      </c>
      <c r="D1977" s="14">
        <f t="shared" si="205"/>
        <v>18.214285714285712</v>
      </c>
      <c r="O1977">
        <v>3</v>
      </c>
      <c r="P1977" s="12">
        <v>3.5</v>
      </c>
      <c r="Q1977" s="12">
        <v>3.08</v>
      </c>
      <c r="R1977" s="17">
        <v>36.200000000000003</v>
      </c>
      <c r="S1977" s="14">
        <f t="shared" si="206"/>
        <v>11.753246753246755</v>
      </c>
    </row>
    <row r="1978" spans="1:19" x14ac:dyDescent="0.25">
      <c r="A1978">
        <v>4</v>
      </c>
      <c r="B1978" s="12">
        <v>0.9</v>
      </c>
      <c r="C1978" s="17">
        <v>15</v>
      </c>
      <c r="D1978" s="14">
        <f t="shared" si="205"/>
        <v>16.666666666666668</v>
      </c>
      <c r="O1978">
        <v>4</v>
      </c>
      <c r="P1978" s="12">
        <v>3.7</v>
      </c>
      <c r="Q1978" s="12">
        <v>3.31</v>
      </c>
      <c r="R1978" s="17">
        <v>39.4</v>
      </c>
      <c r="S1978" s="14">
        <f t="shared" si="206"/>
        <v>11.903323262839878</v>
      </c>
    </row>
    <row r="1979" spans="1:19" x14ac:dyDescent="0.25">
      <c r="A1979">
        <v>5</v>
      </c>
      <c r="B1979" s="12">
        <v>1.37</v>
      </c>
      <c r="C1979" s="17">
        <v>21</v>
      </c>
      <c r="D1979" s="14">
        <f t="shared" si="205"/>
        <v>15.32846715328467</v>
      </c>
    </row>
    <row r="1980" spans="1:19" x14ac:dyDescent="0.25">
      <c r="A1980">
        <v>6</v>
      </c>
      <c r="B1980" s="12">
        <v>1.74</v>
      </c>
      <c r="C1980" s="17">
        <v>25.1</v>
      </c>
      <c r="D1980" s="14">
        <f t="shared" si="205"/>
        <v>14.42528735632184</v>
      </c>
    </row>
    <row r="1981" spans="1:19" x14ac:dyDescent="0.25">
      <c r="A1981">
        <v>7</v>
      </c>
      <c r="B1981" s="12">
        <v>2.36</v>
      </c>
      <c r="C1981" s="17">
        <v>31.4</v>
      </c>
      <c r="D1981" s="14">
        <f t="shared" si="205"/>
        <v>13.305084745762713</v>
      </c>
    </row>
    <row r="1982" spans="1:19" x14ac:dyDescent="0.25">
      <c r="A1982">
        <v>8</v>
      </c>
      <c r="B1982" s="12">
        <v>2.95</v>
      </c>
      <c r="C1982" s="17">
        <v>36.299999999999997</v>
      </c>
      <c r="D1982" s="14">
        <f t="shared" si="205"/>
        <v>12.305084745762709</v>
      </c>
    </row>
    <row r="1983" spans="1:19" x14ac:dyDescent="0.25">
      <c r="A1983">
        <v>9</v>
      </c>
      <c r="B1983" s="12">
        <v>3.31</v>
      </c>
      <c r="C1983" s="17">
        <v>39.4</v>
      </c>
      <c r="D1983" s="14">
        <f t="shared" si="205"/>
        <v>11.903323262839878</v>
      </c>
    </row>
    <row r="1984" spans="1:19" x14ac:dyDescent="0.25">
      <c r="B1984" s="12"/>
      <c r="C1984" s="17"/>
      <c r="D1984" s="14"/>
    </row>
    <row r="1985" spans="1:19" x14ac:dyDescent="0.25">
      <c r="B1985" s="12"/>
      <c r="C1985" s="17"/>
      <c r="D1985" s="14"/>
    </row>
    <row r="1986" spans="1:19" x14ac:dyDescent="0.25">
      <c r="B1986" s="12"/>
      <c r="C1986" s="17"/>
      <c r="D1986" s="14"/>
    </row>
    <row r="1987" spans="1:19" x14ac:dyDescent="0.25">
      <c r="B1987" s="12"/>
      <c r="C1987" s="17"/>
      <c r="D1987" s="14"/>
    </row>
    <row r="1988" spans="1:19" x14ac:dyDescent="0.25">
      <c r="B1988" s="12"/>
      <c r="C1988" s="17"/>
      <c r="D1988" s="14"/>
    </row>
    <row r="1991" spans="1:19" ht="15.75" x14ac:dyDescent="0.25">
      <c r="B1991" s="21" t="s">
        <v>676</v>
      </c>
      <c r="P1991" s="21"/>
    </row>
    <row r="1992" spans="1:19" ht="15.75" x14ac:dyDescent="0.25">
      <c r="B1992" s="164" t="s">
        <v>609</v>
      </c>
      <c r="C1992" s="165"/>
      <c r="D1992" s="165"/>
      <c r="E1992" s="165"/>
      <c r="F1992" s="128"/>
      <c r="P1992" s="166" t="s">
        <v>537</v>
      </c>
      <c r="Q1992" s="162"/>
      <c r="R1992" s="162"/>
      <c r="S1992" s="162"/>
    </row>
    <row r="1993" spans="1:19" ht="15.75" x14ac:dyDescent="0.25">
      <c r="B1993" s="21" t="s">
        <v>677</v>
      </c>
      <c r="P1993" s="21"/>
    </row>
    <row r="1994" spans="1:19" ht="16.5" thickBot="1" x14ac:dyDescent="0.3">
      <c r="B1994" s="9" t="s">
        <v>54</v>
      </c>
      <c r="C1994" s="9" t="s">
        <v>46</v>
      </c>
      <c r="D1994" s="9" t="s">
        <v>87</v>
      </c>
      <c r="P1994" s="9" t="s">
        <v>129</v>
      </c>
      <c r="Q1994" s="9" t="s">
        <v>130</v>
      </c>
      <c r="R1994" s="9" t="s">
        <v>46</v>
      </c>
      <c r="S1994" s="9" t="s">
        <v>131</v>
      </c>
    </row>
    <row r="1995" spans="1:19" x14ac:dyDescent="0.25">
      <c r="A1995">
        <v>1</v>
      </c>
      <c r="B1995" s="12">
        <v>0.09</v>
      </c>
      <c r="C1995" s="17">
        <v>0.8</v>
      </c>
      <c r="D1995" s="14">
        <f t="shared" ref="D1995:D2002" si="207">C1995/B1995</f>
        <v>8.8888888888888893</v>
      </c>
      <c r="O1995">
        <v>1</v>
      </c>
      <c r="P1995" s="12">
        <v>3.1</v>
      </c>
      <c r="Q1995" s="12">
        <v>1.61</v>
      </c>
      <c r="R1995" s="17">
        <v>21.4</v>
      </c>
      <c r="S1995" s="14">
        <f>R1995/Q1995</f>
        <v>13.291925465838508</v>
      </c>
    </row>
    <row r="1996" spans="1:19" x14ac:dyDescent="0.25">
      <c r="A1996">
        <v>2</v>
      </c>
      <c r="B1996" s="12">
        <v>0.19</v>
      </c>
      <c r="C1996" s="17">
        <v>2.6</v>
      </c>
      <c r="D1996" s="14">
        <f t="shared" si="207"/>
        <v>13.684210526315789</v>
      </c>
      <c r="O1996">
        <v>2</v>
      </c>
      <c r="P1996" s="12">
        <v>3.3</v>
      </c>
      <c r="Q1996" s="12">
        <v>1.81</v>
      </c>
      <c r="R1996" s="17">
        <v>24.5</v>
      </c>
      <c r="S1996" s="14">
        <f t="shared" ref="S1996:S1998" si="208">R1996/Q1996</f>
        <v>13.535911602209945</v>
      </c>
    </row>
    <row r="1997" spans="1:19" x14ac:dyDescent="0.25">
      <c r="A1997">
        <v>3</v>
      </c>
      <c r="B1997" s="12">
        <v>0.35</v>
      </c>
      <c r="C1997" s="17">
        <v>5.3</v>
      </c>
      <c r="D1997" s="14">
        <f t="shared" si="207"/>
        <v>15.142857142857144</v>
      </c>
      <c r="O1997">
        <v>3</v>
      </c>
      <c r="P1997" s="12">
        <v>3.5</v>
      </c>
      <c r="Q1997" s="12">
        <v>1.96</v>
      </c>
      <c r="R1997" s="17">
        <v>27.4</v>
      </c>
      <c r="S1997" s="14">
        <f t="shared" si="208"/>
        <v>13.979591836734693</v>
      </c>
    </row>
    <row r="1998" spans="1:19" x14ac:dyDescent="0.25">
      <c r="A1998">
        <v>4</v>
      </c>
      <c r="B1998" s="12">
        <v>0.6</v>
      </c>
      <c r="C1998" s="17">
        <v>9.5</v>
      </c>
      <c r="D1998" s="14">
        <f t="shared" si="207"/>
        <v>15.833333333333334</v>
      </c>
      <c r="O1998">
        <v>4</v>
      </c>
      <c r="P1998" s="12">
        <v>3.7</v>
      </c>
      <c r="Q1998" s="12">
        <v>2.15</v>
      </c>
      <c r="R1998" s="17">
        <v>30.2</v>
      </c>
      <c r="S1998" s="14">
        <f t="shared" si="208"/>
        <v>14.046511627906977</v>
      </c>
    </row>
    <row r="1999" spans="1:19" x14ac:dyDescent="0.25">
      <c r="A1999">
        <v>5</v>
      </c>
      <c r="B1999" s="12">
        <v>1.01</v>
      </c>
      <c r="C1999" s="17">
        <v>15.9</v>
      </c>
      <c r="D1999" s="14">
        <f t="shared" si="207"/>
        <v>15.742574257425742</v>
      </c>
    </row>
    <row r="2000" spans="1:19" x14ac:dyDescent="0.25">
      <c r="A2000">
        <v>6</v>
      </c>
      <c r="B2000" s="12">
        <v>1.39</v>
      </c>
      <c r="C2000" s="17">
        <v>21.4</v>
      </c>
      <c r="D2000" s="14">
        <f t="shared" si="207"/>
        <v>15.39568345323741</v>
      </c>
    </row>
    <row r="2001" spans="1:19" x14ac:dyDescent="0.25">
      <c r="A2001">
        <v>7</v>
      </c>
      <c r="B2001" s="12">
        <v>1.84</v>
      </c>
      <c r="C2001" s="17">
        <v>26.4</v>
      </c>
      <c r="D2001" s="14">
        <f t="shared" si="207"/>
        <v>14.34782608695652</v>
      </c>
    </row>
    <row r="2002" spans="1:19" x14ac:dyDescent="0.25">
      <c r="A2002">
        <v>8</v>
      </c>
      <c r="B2002" s="12">
        <v>2.15</v>
      </c>
      <c r="C2002" s="17">
        <v>30.2</v>
      </c>
      <c r="D2002" s="14">
        <f t="shared" si="207"/>
        <v>14.046511627906977</v>
      </c>
    </row>
    <row r="2003" spans="1:19" x14ac:dyDescent="0.25">
      <c r="B2003" s="12"/>
      <c r="C2003" s="17"/>
      <c r="D2003" s="14"/>
    </row>
    <row r="2004" spans="1:19" x14ac:dyDescent="0.25">
      <c r="B2004" s="12"/>
      <c r="C2004" s="17"/>
      <c r="D2004" s="14"/>
    </row>
    <row r="2005" spans="1:19" x14ac:dyDescent="0.25">
      <c r="B2005" s="12"/>
      <c r="C2005" s="17"/>
      <c r="D2005" s="14"/>
    </row>
    <row r="2006" spans="1:19" x14ac:dyDescent="0.25">
      <c r="B2006" s="12"/>
      <c r="C2006" s="17"/>
      <c r="D2006" s="14"/>
    </row>
    <row r="2007" spans="1:19" x14ac:dyDescent="0.25">
      <c r="B2007" s="12"/>
      <c r="C2007" s="17"/>
      <c r="D2007" s="14"/>
    </row>
    <row r="2008" spans="1:19" x14ac:dyDescent="0.25">
      <c r="B2008" s="12"/>
      <c r="C2008" s="17"/>
      <c r="D2008" s="14"/>
    </row>
    <row r="2009" spans="1:19" x14ac:dyDescent="0.25">
      <c r="B2009" s="12"/>
      <c r="C2009" s="17"/>
      <c r="D2009" s="14"/>
    </row>
    <row r="2011" spans="1:19" ht="15.75" x14ac:dyDescent="0.25">
      <c r="B2011" s="21" t="s">
        <v>676</v>
      </c>
      <c r="P2011" s="21"/>
    </row>
    <row r="2012" spans="1:19" ht="15.75" x14ac:dyDescent="0.25">
      <c r="B2012" s="164" t="s">
        <v>609</v>
      </c>
      <c r="C2012" s="165"/>
      <c r="D2012" s="165"/>
      <c r="E2012" s="165"/>
      <c r="F2012" s="128"/>
      <c r="P2012" s="166" t="s">
        <v>537</v>
      </c>
      <c r="Q2012" s="162"/>
      <c r="R2012" s="162"/>
      <c r="S2012" s="162"/>
    </row>
    <row r="2013" spans="1:19" ht="15.75" x14ac:dyDescent="0.25">
      <c r="B2013" s="21" t="s">
        <v>678</v>
      </c>
      <c r="P2013" s="21"/>
    </row>
    <row r="2014" spans="1:19" ht="16.5" thickBot="1" x14ac:dyDescent="0.3">
      <c r="B2014" s="9" t="s">
        <v>54</v>
      </c>
      <c r="C2014" s="9" t="s">
        <v>46</v>
      </c>
      <c r="D2014" s="9" t="s">
        <v>87</v>
      </c>
      <c r="P2014" s="9" t="s">
        <v>129</v>
      </c>
      <c r="Q2014" s="9" t="s">
        <v>130</v>
      </c>
      <c r="R2014" s="9" t="s">
        <v>46</v>
      </c>
      <c r="S2014" s="9" t="s">
        <v>131</v>
      </c>
    </row>
    <row r="2015" spans="1:19" x14ac:dyDescent="0.25">
      <c r="A2015">
        <v>1</v>
      </c>
      <c r="B2015" s="12">
        <v>7.0000000000000007E-2</v>
      </c>
      <c r="C2015" s="17">
        <v>0.7</v>
      </c>
      <c r="D2015" s="14">
        <f t="shared" ref="D2015:D2024" si="209">C2015/B2015</f>
        <v>9.9999999999999982</v>
      </c>
      <c r="O2015">
        <v>1</v>
      </c>
      <c r="P2015" s="12">
        <v>3.1</v>
      </c>
      <c r="Q2015" s="12">
        <v>2.29</v>
      </c>
      <c r="R2015" s="17">
        <v>22.6</v>
      </c>
      <c r="S2015" s="14">
        <f>R2015/Q2015</f>
        <v>9.8689956331877742</v>
      </c>
    </row>
    <row r="2016" spans="1:19" x14ac:dyDescent="0.25">
      <c r="A2016">
        <v>2</v>
      </c>
      <c r="B2016" s="12">
        <v>0.21</v>
      </c>
      <c r="C2016" s="17">
        <v>3.4</v>
      </c>
      <c r="D2016" s="14">
        <f t="shared" si="209"/>
        <v>16.19047619047619</v>
      </c>
      <c r="O2016">
        <v>2</v>
      </c>
      <c r="P2016" s="12">
        <v>3.3</v>
      </c>
      <c r="Q2016" s="12">
        <v>2.6</v>
      </c>
      <c r="R2016" s="17">
        <v>25.9</v>
      </c>
      <c r="S2016" s="14">
        <f t="shared" ref="S2016:S2018" si="210">R2016/Q2016</f>
        <v>9.9615384615384599</v>
      </c>
    </row>
    <row r="2017" spans="1:19" x14ac:dyDescent="0.25">
      <c r="A2017">
        <v>3</v>
      </c>
      <c r="B2017" s="12">
        <v>0.42</v>
      </c>
      <c r="C2017" s="17">
        <v>6.7</v>
      </c>
      <c r="D2017" s="14">
        <f t="shared" si="209"/>
        <v>15.952380952380953</v>
      </c>
      <c r="O2017">
        <v>3</v>
      </c>
      <c r="P2017" s="12">
        <v>3.5</v>
      </c>
      <c r="Q2017" s="12">
        <v>2.82</v>
      </c>
      <c r="R2017" s="17">
        <v>28.3</v>
      </c>
      <c r="S2017" s="14">
        <f t="shared" si="210"/>
        <v>10.035460992907803</v>
      </c>
    </row>
    <row r="2018" spans="1:19" x14ac:dyDescent="0.25">
      <c r="A2018">
        <v>4</v>
      </c>
      <c r="B2018" s="12">
        <v>0.75</v>
      </c>
      <c r="C2018" s="17">
        <v>10.7</v>
      </c>
      <c r="D2018" s="14">
        <f t="shared" si="209"/>
        <v>14.266666666666666</v>
      </c>
      <c r="O2018">
        <v>4</v>
      </c>
      <c r="P2018" s="12">
        <v>3.7</v>
      </c>
      <c r="Q2018" s="12">
        <v>3.07</v>
      </c>
      <c r="R2018" s="17">
        <v>31.8</v>
      </c>
      <c r="S2018" s="14">
        <f t="shared" si="210"/>
        <v>10.358306188925082</v>
      </c>
    </row>
    <row r="2019" spans="1:19" x14ac:dyDescent="0.25">
      <c r="A2019">
        <v>5</v>
      </c>
      <c r="B2019" s="12">
        <v>1.1499999999999999</v>
      </c>
      <c r="C2019" s="17">
        <v>15.2</v>
      </c>
      <c r="D2019" s="14">
        <f t="shared" si="209"/>
        <v>13.217391304347826</v>
      </c>
    </row>
    <row r="2020" spans="1:19" x14ac:dyDescent="0.25">
      <c r="A2020">
        <v>6</v>
      </c>
      <c r="B2020" s="12">
        <v>1.51</v>
      </c>
      <c r="C2020" s="17">
        <v>18.899999999999999</v>
      </c>
      <c r="D2020" s="14">
        <f t="shared" si="209"/>
        <v>12.516556291390728</v>
      </c>
    </row>
    <row r="2021" spans="1:19" x14ac:dyDescent="0.25">
      <c r="A2021">
        <v>7</v>
      </c>
      <c r="B2021" s="12">
        <v>1.88</v>
      </c>
      <c r="C2021" s="17">
        <v>22.5</v>
      </c>
      <c r="D2021" s="14">
        <f t="shared" si="209"/>
        <v>11.968085106382979</v>
      </c>
    </row>
    <row r="2022" spans="1:19" x14ac:dyDescent="0.25">
      <c r="A2022">
        <v>8</v>
      </c>
      <c r="B2022" s="12">
        <v>2.27</v>
      </c>
      <c r="C2022" s="17">
        <v>25.9</v>
      </c>
      <c r="D2022" s="14">
        <f t="shared" si="209"/>
        <v>11.409691629955946</v>
      </c>
    </row>
    <row r="2023" spans="1:19" x14ac:dyDescent="0.25">
      <c r="A2023">
        <v>9</v>
      </c>
      <c r="B2023" s="12">
        <v>2.67</v>
      </c>
      <c r="C2023" s="17">
        <v>28.9</v>
      </c>
      <c r="D2023" s="14">
        <f t="shared" si="209"/>
        <v>10.823970037453183</v>
      </c>
    </row>
    <row r="2024" spans="1:19" x14ac:dyDescent="0.25">
      <c r="A2024">
        <v>10</v>
      </c>
      <c r="B2024" s="12">
        <v>3.07</v>
      </c>
      <c r="C2024" s="17">
        <v>31.8</v>
      </c>
      <c r="D2024" s="14">
        <f t="shared" si="209"/>
        <v>10.358306188925082</v>
      </c>
    </row>
    <row r="2025" spans="1:19" x14ac:dyDescent="0.25">
      <c r="B2025" s="12"/>
      <c r="C2025" s="17"/>
      <c r="D2025" s="14"/>
    </row>
    <row r="2026" spans="1:19" x14ac:dyDescent="0.25">
      <c r="B2026" s="12"/>
      <c r="C2026" s="17"/>
      <c r="D2026" s="14"/>
    </row>
    <row r="2027" spans="1:19" x14ac:dyDescent="0.25">
      <c r="B2027" s="12"/>
      <c r="C2027" s="17"/>
      <c r="D2027" s="14"/>
    </row>
    <row r="2028" spans="1:19" x14ac:dyDescent="0.25">
      <c r="B2028" s="12"/>
      <c r="C2028" s="17"/>
      <c r="D2028" s="14"/>
    </row>
    <row r="2031" spans="1:19" ht="15.75" x14ac:dyDescent="0.25">
      <c r="B2031" s="21" t="s">
        <v>810</v>
      </c>
      <c r="P2031" s="21"/>
    </row>
    <row r="2032" spans="1:19" ht="15.75" x14ac:dyDescent="0.25">
      <c r="B2032" s="164" t="s">
        <v>609</v>
      </c>
      <c r="C2032" s="165"/>
      <c r="D2032" s="165"/>
      <c r="E2032" s="165"/>
      <c r="F2032" s="158"/>
      <c r="P2032" s="166" t="s">
        <v>537</v>
      </c>
      <c r="Q2032" s="162"/>
      <c r="R2032" s="162"/>
      <c r="S2032" s="162"/>
    </row>
    <row r="2033" spans="1:19" ht="15.75" x14ac:dyDescent="0.25">
      <c r="B2033" s="21" t="s">
        <v>812</v>
      </c>
      <c r="P2033" s="21"/>
    </row>
    <row r="2034" spans="1:19" ht="16.5" thickBot="1" x14ac:dyDescent="0.3">
      <c r="B2034" s="9" t="s">
        <v>54</v>
      </c>
      <c r="C2034" s="9" t="s">
        <v>46</v>
      </c>
      <c r="D2034" s="9" t="s">
        <v>87</v>
      </c>
      <c r="P2034" s="9" t="s">
        <v>129</v>
      </c>
      <c r="Q2034" s="9" t="s">
        <v>130</v>
      </c>
      <c r="R2034" s="9" t="s">
        <v>46</v>
      </c>
      <c r="S2034" s="9" t="s">
        <v>131</v>
      </c>
    </row>
    <row r="2035" spans="1:19" x14ac:dyDescent="0.25">
      <c r="A2035">
        <v>1</v>
      </c>
      <c r="B2035" s="12">
        <v>0.15</v>
      </c>
      <c r="C2035" s="17">
        <v>1.5</v>
      </c>
      <c r="D2035" s="14">
        <f t="shared" ref="D2035:D2043" si="211">C2035/B2035</f>
        <v>10</v>
      </c>
      <c r="O2035">
        <v>1</v>
      </c>
      <c r="P2035" s="12">
        <v>3.1</v>
      </c>
      <c r="Q2035" s="12">
        <v>2.14</v>
      </c>
      <c r="R2035" s="17">
        <v>21.4</v>
      </c>
      <c r="S2035" s="14">
        <f>R2035/Q2035</f>
        <v>9.9999999999999982</v>
      </c>
    </row>
    <row r="2036" spans="1:19" x14ac:dyDescent="0.25">
      <c r="A2036">
        <v>2</v>
      </c>
      <c r="B2036" s="12">
        <v>0.23</v>
      </c>
      <c r="C2036" s="17">
        <v>2.5</v>
      </c>
      <c r="D2036" s="14">
        <f t="shared" si="211"/>
        <v>10.869565217391305</v>
      </c>
      <c r="O2036">
        <v>2</v>
      </c>
      <c r="P2036" s="12">
        <v>3.3</v>
      </c>
      <c r="Q2036" s="12">
        <v>2.3199999999999998</v>
      </c>
      <c r="R2036" s="17">
        <v>23.2</v>
      </c>
      <c r="S2036" s="14">
        <f t="shared" ref="S2036:S2038" si="212">R2036/Q2036</f>
        <v>10</v>
      </c>
    </row>
    <row r="2037" spans="1:19" x14ac:dyDescent="0.25">
      <c r="A2037">
        <v>3</v>
      </c>
      <c r="B2037" s="12">
        <v>0.5</v>
      </c>
      <c r="C2037" s="17">
        <v>5.3</v>
      </c>
      <c r="D2037" s="14">
        <f t="shared" si="211"/>
        <v>10.6</v>
      </c>
      <c r="O2037">
        <v>3</v>
      </c>
      <c r="P2037" s="12">
        <v>3.5</v>
      </c>
      <c r="Q2037" s="12">
        <v>2.5099999999999998</v>
      </c>
      <c r="R2037" s="17">
        <v>25.3</v>
      </c>
      <c r="S2037" s="14">
        <f t="shared" si="212"/>
        <v>10.0796812749004</v>
      </c>
    </row>
    <row r="2038" spans="1:19" x14ac:dyDescent="0.25">
      <c r="A2038">
        <v>4</v>
      </c>
      <c r="B2038" s="12">
        <v>0.79</v>
      </c>
      <c r="C2038" s="17">
        <v>8.5</v>
      </c>
      <c r="D2038" s="14">
        <f t="shared" si="211"/>
        <v>10.759493670886075</v>
      </c>
      <c r="O2038">
        <v>4</v>
      </c>
      <c r="P2038" s="12">
        <v>3.7</v>
      </c>
      <c r="Q2038" s="12">
        <v>2.68</v>
      </c>
      <c r="R2038" s="17">
        <v>27.8</v>
      </c>
      <c r="S2038" s="14">
        <f t="shared" si="212"/>
        <v>10.373134328358208</v>
      </c>
    </row>
    <row r="2039" spans="1:19" x14ac:dyDescent="0.25">
      <c r="A2039">
        <v>5</v>
      </c>
      <c r="B2039" s="12">
        <v>1.02</v>
      </c>
      <c r="C2039" s="17">
        <v>10.7</v>
      </c>
      <c r="D2039" s="14">
        <f t="shared" si="211"/>
        <v>10.490196078431371</v>
      </c>
    </row>
    <row r="2040" spans="1:19" x14ac:dyDescent="0.25">
      <c r="A2040">
        <v>6</v>
      </c>
      <c r="B2040" s="12">
        <v>1.5</v>
      </c>
      <c r="C2040" s="17">
        <v>15.7</v>
      </c>
      <c r="D2040" s="14">
        <f t="shared" si="211"/>
        <v>10.466666666666667</v>
      </c>
    </row>
    <row r="2041" spans="1:19" x14ac:dyDescent="0.25">
      <c r="A2041">
        <v>7</v>
      </c>
      <c r="B2041" s="12">
        <v>2.0099999999999998</v>
      </c>
      <c r="C2041" s="17">
        <v>21.1</v>
      </c>
      <c r="D2041" s="14">
        <f t="shared" si="211"/>
        <v>10.497512437810947</v>
      </c>
    </row>
    <row r="2042" spans="1:19" x14ac:dyDescent="0.25">
      <c r="A2042">
        <v>8</v>
      </c>
      <c r="B2042" s="12">
        <v>2.37</v>
      </c>
      <c r="C2042" s="17">
        <v>24.9</v>
      </c>
      <c r="D2042" s="14">
        <f t="shared" si="211"/>
        <v>10.50632911392405</v>
      </c>
    </row>
    <row r="2043" spans="1:19" x14ac:dyDescent="0.25">
      <c r="A2043">
        <v>9</v>
      </c>
      <c r="B2043" s="12">
        <v>2.68</v>
      </c>
      <c r="C2043" s="17">
        <v>27.8</v>
      </c>
      <c r="D2043" s="14">
        <f t="shared" si="211"/>
        <v>10.373134328358208</v>
      </c>
    </row>
    <row r="2044" spans="1:19" x14ac:dyDescent="0.25">
      <c r="B2044" s="12"/>
      <c r="C2044" s="17"/>
      <c r="D2044" s="14"/>
    </row>
    <row r="2045" spans="1:19" x14ac:dyDescent="0.25">
      <c r="B2045" s="167" t="s">
        <v>813</v>
      </c>
      <c r="C2045" s="168"/>
      <c r="D2045" s="168"/>
      <c r="E2045" s="168"/>
    </row>
    <row r="2046" spans="1:19" x14ac:dyDescent="0.25">
      <c r="B2046" s="168"/>
      <c r="C2046" s="168"/>
      <c r="D2046" s="168"/>
      <c r="E2046" s="168"/>
    </row>
    <row r="2047" spans="1:19" x14ac:dyDescent="0.25">
      <c r="B2047" s="168"/>
      <c r="C2047" s="168"/>
      <c r="D2047" s="168"/>
      <c r="E2047" s="168"/>
    </row>
    <row r="2048" spans="1:19" x14ac:dyDescent="0.25">
      <c r="B2048" s="168"/>
      <c r="C2048" s="168"/>
      <c r="D2048" s="168"/>
      <c r="E2048" s="168"/>
    </row>
    <row r="2051" spans="1:19" ht="15.75" x14ac:dyDescent="0.25">
      <c r="B2051" s="21" t="s">
        <v>810</v>
      </c>
      <c r="P2051" s="21"/>
    </row>
    <row r="2052" spans="1:19" ht="15.75" x14ac:dyDescent="0.25">
      <c r="B2052" s="164" t="s">
        <v>609</v>
      </c>
      <c r="C2052" s="165"/>
      <c r="D2052" s="165"/>
      <c r="E2052" s="165"/>
      <c r="F2052" s="159"/>
      <c r="P2052" s="166" t="s">
        <v>537</v>
      </c>
      <c r="Q2052" s="162"/>
      <c r="R2052" s="162"/>
      <c r="S2052" s="162"/>
    </row>
    <row r="2053" spans="1:19" ht="15.75" x14ac:dyDescent="0.25">
      <c r="B2053" s="21" t="s">
        <v>812</v>
      </c>
      <c r="P2053" s="21"/>
    </row>
    <row r="2054" spans="1:19" ht="16.5" thickBot="1" x14ac:dyDescent="0.3">
      <c r="B2054" s="9" t="s">
        <v>54</v>
      </c>
      <c r="C2054" s="9" t="s">
        <v>46</v>
      </c>
      <c r="D2054" s="9" t="s">
        <v>87</v>
      </c>
      <c r="P2054" s="9" t="s">
        <v>129</v>
      </c>
      <c r="Q2054" s="9" t="s">
        <v>130</v>
      </c>
      <c r="R2054" s="9" t="s">
        <v>46</v>
      </c>
      <c r="S2054" s="9" t="s">
        <v>131</v>
      </c>
    </row>
    <row r="2055" spans="1:19" x14ac:dyDescent="0.25">
      <c r="A2055">
        <v>1</v>
      </c>
      <c r="B2055" s="12">
        <v>0.11</v>
      </c>
      <c r="C2055" s="17">
        <v>1.6</v>
      </c>
      <c r="D2055" s="14">
        <f t="shared" ref="D2055:D2064" si="213">C2055/B2055</f>
        <v>14.545454545454547</v>
      </c>
      <c r="O2055">
        <v>1</v>
      </c>
      <c r="P2055" s="12">
        <v>3.1</v>
      </c>
      <c r="Q2055" s="12">
        <v>2.14</v>
      </c>
      <c r="R2055" s="17">
        <v>21.7</v>
      </c>
      <c r="S2055" s="14">
        <f>R2055/Q2055</f>
        <v>10.140186915887849</v>
      </c>
    </row>
    <row r="2056" spans="1:19" x14ac:dyDescent="0.25">
      <c r="A2056">
        <v>2</v>
      </c>
      <c r="B2056" s="12">
        <v>0.23</v>
      </c>
      <c r="C2056" s="17">
        <v>3</v>
      </c>
      <c r="D2056" s="14">
        <f t="shared" si="213"/>
        <v>13.043478260869565</v>
      </c>
      <c r="O2056">
        <v>2</v>
      </c>
      <c r="P2056" s="12">
        <v>3.3</v>
      </c>
      <c r="Q2056" s="12">
        <v>2.34</v>
      </c>
      <c r="R2056" s="17">
        <v>24</v>
      </c>
      <c r="S2056" s="14">
        <f t="shared" ref="S2056:S2058" si="214">R2056/Q2056</f>
        <v>10.256410256410257</v>
      </c>
    </row>
    <row r="2057" spans="1:19" x14ac:dyDescent="0.25">
      <c r="A2057">
        <v>3</v>
      </c>
      <c r="B2057" s="12">
        <v>0.33</v>
      </c>
      <c r="C2057" s="17">
        <v>4.3</v>
      </c>
      <c r="D2057" s="14">
        <f t="shared" si="213"/>
        <v>13.030303030303029</v>
      </c>
      <c r="O2057">
        <v>3</v>
      </c>
      <c r="P2057" s="12">
        <v>3.5</v>
      </c>
      <c r="Q2057" s="12">
        <v>2.5299999999999998</v>
      </c>
      <c r="R2057" s="17">
        <v>26.1</v>
      </c>
      <c r="S2057" s="14">
        <f t="shared" si="214"/>
        <v>10.31620553359684</v>
      </c>
    </row>
    <row r="2058" spans="1:19" x14ac:dyDescent="0.25">
      <c r="A2058">
        <v>4</v>
      </c>
      <c r="B2058" s="12">
        <v>0.47</v>
      </c>
      <c r="C2058" s="17">
        <v>6.1</v>
      </c>
      <c r="D2058" s="14">
        <f t="shared" si="213"/>
        <v>12.978723404255319</v>
      </c>
      <c r="O2058">
        <v>4</v>
      </c>
      <c r="P2058" s="12">
        <v>3.7</v>
      </c>
      <c r="Q2058" s="12">
        <v>2.68</v>
      </c>
      <c r="R2058" s="17">
        <v>28</v>
      </c>
      <c r="S2058" s="14">
        <f t="shared" si="214"/>
        <v>10.44776119402985</v>
      </c>
    </row>
    <row r="2059" spans="1:19" x14ac:dyDescent="0.25">
      <c r="A2059">
        <v>5</v>
      </c>
      <c r="B2059" s="12">
        <v>0.69</v>
      </c>
      <c r="C2059" s="17">
        <v>8.6999999999999993</v>
      </c>
      <c r="D2059" s="14">
        <f t="shared" si="213"/>
        <v>12.608695652173912</v>
      </c>
    </row>
    <row r="2060" spans="1:19" x14ac:dyDescent="0.25">
      <c r="A2060">
        <v>6</v>
      </c>
      <c r="B2060" s="12">
        <v>1</v>
      </c>
      <c r="C2060" s="17">
        <v>12.6</v>
      </c>
      <c r="D2060" s="14">
        <f t="shared" si="213"/>
        <v>12.6</v>
      </c>
    </row>
    <row r="2061" spans="1:19" x14ac:dyDescent="0.25">
      <c r="A2061">
        <v>7</v>
      </c>
      <c r="B2061" s="12">
        <v>1.33</v>
      </c>
      <c r="C2061" s="17">
        <v>16.2</v>
      </c>
      <c r="D2061" s="14">
        <f t="shared" si="213"/>
        <v>12.180451127819548</v>
      </c>
    </row>
    <row r="2062" spans="1:19" x14ac:dyDescent="0.25">
      <c r="A2062">
        <v>8</v>
      </c>
      <c r="B2062" s="12">
        <v>1.67</v>
      </c>
      <c r="C2062" s="17">
        <v>19.7</v>
      </c>
      <c r="D2062" s="14">
        <f t="shared" si="213"/>
        <v>11.796407185628743</v>
      </c>
    </row>
    <row r="2063" spans="1:19" x14ac:dyDescent="0.25">
      <c r="A2063">
        <v>9</v>
      </c>
      <c r="B2063" s="12">
        <v>2.46</v>
      </c>
      <c r="C2063" s="17">
        <v>26.3</v>
      </c>
      <c r="D2063" s="14">
        <f t="shared" si="213"/>
        <v>10.691056910569106</v>
      </c>
    </row>
    <row r="2064" spans="1:19" x14ac:dyDescent="0.25">
      <c r="A2064">
        <v>10</v>
      </c>
      <c r="B2064" s="12">
        <v>2.68</v>
      </c>
      <c r="C2064" s="17">
        <v>28</v>
      </c>
      <c r="D2064" s="14">
        <f t="shared" si="213"/>
        <v>10.44776119402985</v>
      </c>
    </row>
    <row r="2065" spans="1:19" x14ac:dyDescent="0.25">
      <c r="B2065" s="167" t="s">
        <v>814</v>
      </c>
      <c r="C2065" s="168"/>
      <c r="D2065" s="168"/>
      <c r="E2065" s="168"/>
    </row>
    <row r="2066" spans="1:19" x14ac:dyDescent="0.25">
      <c r="B2066" s="168"/>
      <c r="C2066" s="168"/>
      <c r="D2066" s="168"/>
      <c r="E2066" s="168"/>
    </row>
    <row r="2067" spans="1:19" x14ac:dyDescent="0.25">
      <c r="B2067" s="168"/>
      <c r="C2067" s="168"/>
      <c r="D2067" s="168"/>
      <c r="E2067" s="168"/>
    </row>
    <row r="2068" spans="1:19" x14ac:dyDescent="0.25">
      <c r="B2068" s="168"/>
      <c r="C2068" s="168"/>
      <c r="D2068" s="168"/>
      <c r="E2068" s="168"/>
    </row>
    <row r="2071" spans="1:19" ht="15.75" x14ac:dyDescent="0.25">
      <c r="B2071" s="21" t="s">
        <v>810</v>
      </c>
      <c r="P2071" s="21"/>
    </row>
    <row r="2072" spans="1:19" ht="15.75" x14ac:dyDescent="0.25">
      <c r="B2072" s="164" t="s">
        <v>609</v>
      </c>
      <c r="C2072" s="165"/>
      <c r="D2072" s="165"/>
      <c r="E2072" s="165"/>
      <c r="F2072" s="159"/>
      <c r="P2072" s="166" t="s">
        <v>537</v>
      </c>
      <c r="Q2072" s="162"/>
      <c r="R2072" s="162"/>
      <c r="S2072" s="162"/>
    </row>
    <row r="2073" spans="1:19" ht="15.75" x14ac:dyDescent="0.25">
      <c r="B2073" s="21" t="s">
        <v>812</v>
      </c>
      <c r="P2073" s="21"/>
    </row>
    <row r="2074" spans="1:19" ht="16.5" thickBot="1" x14ac:dyDescent="0.3">
      <c r="B2074" s="9" t="s">
        <v>54</v>
      </c>
      <c r="C2074" s="9" t="s">
        <v>46</v>
      </c>
      <c r="D2074" s="9" t="s">
        <v>87</v>
      </c>
      <c r="P2074" s="9" t="s">
        <v>129</v>
      </c>
      <c r="Q2074" s="9" t="s">
        <v>130</v>
      </c>
      <c r="R2074" s="9" t="s">
        <v>46</v>
      </c>
      <c r="S2074" s="9" t="s">
        <v>131</v>
      </c>
    </row>
    <row r="2075" spans="1:19" x14ac:dyDescent="0.25">
      <c r="A2075">
        <v>1</v>
      </c>
      <c r="B2075" s="12">
        <v>0.11</v>
      </c>
      <c r="C2075" s="17">
        <v>1.4</v>
      </c>
      <c r="D2075" s="14">
        <f t="shared" ref="D2075:D2084" si="215">C2075/B2075</f>
        <v>12.727272727272727</v>
      </c>
      <c r="O2075">
        <v>1</v>
      </c>
      <c r="P2075" s="12">
        <v>3.1</v>
      </c>
      <c r="Q2075" s="12">
        <v>2.08</v>
      </c>
      <c r="R2075" s="17">
        <v>20</v>
      </c>
      <c r="S2075" s="14">
        <f>R2075/Q2075</f>
        <v>9.615384615384615</v>
      </c>
    </row>
    <row r="2076" spans="1:19" x14ac:dyDescent="0.25">
      <c r="A2076">
        <v>2</v>
      </c>
      <c r="B2076" s="12">
        <v>0.25</v>
      </c>
      <c r="C2076" s="17">
        <v>3.6</v>
      </c>
      <c r="D2076" s="14">
        <f t="shared" si="215"/>
        <v>14.4</v>
      </c>
      <c r="O2076">
        <v>2</v>
      </c>
      <c r="P2076" s="12">
        <v>3.3</v>
      </c>
      <c r="Q2076" s="12">
        <v>2.36</v>
      </c>
      <c r="R2076" s="17">
        <v>22.9</v>
      </c>
      <c r="S2076" s="14">
        <f t="shared" ref="S2076:S2078" si="216">R2076/Q2076</f>
        <v>9.703389830508474</v>
      </c>
    </row>
    <row r="2077" spans="1:19" x14ac:dyDescent="0.25">
      <c r="A2077">
        <v>3</v>
      </c>
      <c r="B2077" s="12">
        <v>0.33</v>
      </c>
      <c r="C2077" s="17">
        <v>5</v>
      </c>
      <c r="D2077" s="14">
        <f t="shared" si="215"/>
        <v>15.15151515151515</v>
      </c>
      <c r="O2077">
        <v>3</v>
      </c>
      <c r="P2077" s="12">
        <v>3.5</v>
      </c>
      <c r="Q2077" s="12">
        <v>2.62</v>
      </c>
      <c r="R2077" s="17">
        <v>26.4</v>
      </c>
      <c r="S2077" s="14">
        <f t="shared" si="216"/>
        <v>10.076335877862595</v>
      </c>
    </row>
    <row r="2078" spans="1:19" x14ac:dyDescent="0.25">
      <c r="A2078">
        <v>4</v>
      </c>
      <c r="B2078" s="12">
        <v>0.54</v>
      </c>
      <c r="C2078" s="17">
        <v>7.9</v>
      </c>
      <c r="D2078" s="14">
        <f t="shared" si="215"/>
        <v>14.62962962962963</v>
      </c>
      <c r="O2078">
        <v>4</v>
      </c>
      <c r="P2078" s="12">
        <v>3.7</v>
      </c>
      <c r="Q2078" s="12">
        <v>2.79</v>
      </c>
      <c r="R2078" s="17">
        <v>28.6</v>
      </c>
      <c r="S2078" s="14">
        <f t="shared" si="216"/>
        <v>10.250896057347671</v>
      </c>
    </row>
    <row r="2079" spans="1:19" x14ac:dyDescent="0.25">
      <c r="A2079">
        <v>5</v>
      </c>
      <c r="B2079" s="12">
        <v>0.74</v>
      </c>
      <c r="C2079" s="17">
        <v>10.6</v>
      </c>
      <c r="D2079" s="14">
        <f t="shared" si="215"/>
        <v>14.324324324324325</v>
      </c>
    </row>
    <row r="2080" spans="1:19" x14ac:dyDescent="0.25">
      <c r="A2080">
        <v>6</v>
      </c>
      <c r="B2080" s="12">
        <v>1.02</v>
      </c>
      <c r="C2080" s="17">
        <v>13.7</v>
      </c>
      <c r="D2080" s="14">
        <f t="shared" si="215"/>
        <v>13.431372549019606</v>
      </c>
    </row>
    <row r="2081" spans="1:19" x14ac:dyDescent="0.25">
      <c r="A2081">
        <v>7</v>
      </c>
      <c r="B2081" s="12">
        <v>1.45</v>
      </c>
      <c r="C2081" s="17">
        <v>17.899999999999999</v>
      </c>
      <c r="D2081" s="14">
        <f t="shared" si="215"/>
        <v>12.344827586206897</v>
      </c>
    </row>
    <row r="2082" spans="1:19" x14ac:dyDescent="0.25">
      <c r="A2082">
        <v>8</v>
      </c>
      <c r="B2082" s="12">
        <v>1.99</v>
      </c>
      <c r="C2082" s="17">
        <v>22.7</v>
      </c>
      <c r="D2082" s="14">
        <f t="shared" si="215"/>
        <v>11.407035175879397</v>
      </c>
    </row>
    <row r="2083" spans="1:19" x14ac:dyDescent="0.25">
      <c r="A2083">
        <v>9</v>
      </c>
      <c r="B2083" s="12">
        <v>2.39</v>
      </c>
      <c r="C2083" s="17">
        <v>25.7</v>
      </c>
      <c r="D2083" s="14">
        <f t="shared" si="215"/>
        <v>10.753138075313807</v>
      </c>
    </row>
    <row r="2084" spans="1:19" x14ac:dyDescent="0.25">
      <c r="A2084">
        <v>10</v>
      </c>
      <c r="B2084" s="12">
        <v>2.79</v>
      </c>
      <c r="C2084" s="17">
        <v>28.6</v>
      </c>
      <c r="D2084" s="14">
        <f t="shared" si="215"/>
        <v>10.250896057347671</v>
      </c>
    </row>
    <row r="2085" spans="1:19" x14ac:dyDescent="0.25">
      <c r="B2085" s="167" t="s">
        <v>815</v>
      </c>
      <c r="C2085" s="168"/>
      <c r="D2085" s="168"/>
      <c r="E2085" s="168"/>
    </row>
    <row r="2086" spans="1:19" x14ac:dyDescent="0.25">
      <c r="B2086" s="168"/>
      <c r="C2086" s="168"/>
      <c r="D2086" s="168"/>
      <c r="E2086" s="168"/>
    </row>
    <row r="2087" spans="1:19" x14ac:dyDescent="0.25">
      <c r="B2087" s="168"/>
      <c r="C2087" s="168"/>
      <c r="D2087" s="168"/>
      <c r="E2087" s="168"/>
    </row>
    <row r="2088" spans="1:19" x14ac:dyDescent="0.25">
      <c r="B2088" s="168"/>
      <c r="C2088" s="168"/>
      <c r="D2088" s="168"/>
      <c r="E2088" s="168"/>
    </row>
    <row r="2091" spans="1:19" ht="15.75" x14ac:dyDescent="0.25">
      <c r="B2091" s="21" t="s">
        <v>732</v>
      </c>
      <c r="P2091" s="21"/>
    </row>
    <row r="2092" spans="1:19" ht="15.75" x14ac:dyDescent="0.25">
      <c r="B2092" s="164" t="s">
        <v>591</v>
      </c>
      <c r="C2092" s="165"/>
      <c r="D2092" s="165"/>
      <c r="E2092" s="165"/>
      <c r="F2092" s="135"/>
      <c r="P2092" s="166" t="s">
        <v>537</v>
      </c>
      <c r="Q2092" s="162"/>
      <c r="R2092" s="162"/>
      <c r="S2092" s="162"/>
    </row>
    <row r="2093" spans="1:19" ht="15.75" x14ac:dyDescent="0.25">
      <c r="B2093" s="21" t="s">
        <v>734</v>
      </c>
      <c r="P2093" s="21"/>
    </row>
    <row r="2094" spans="1:19" ht="16.5" thickBot="1" x14ac:dyDescent="0.3">
      <c r="B2094" s="9" t="s">
        <v>54</v>
      </c>
      <c r="C2094" s="9" t="s">
        <v>46</v>
      </c>
      <c r="D2094" s="9" t="s">
        <v>87</v>
      </c>
      <c r="P2094" s="9" t="s">
        <v>129</v>
      </c>
      <c r="Q2094" s="9" t="s">
        <v>130</v>
      </c>
      <c r="R2094" s="9" t="s">
        <v>46</v>
      </c>
      <c r="S2094" s="9" t="s">
        <v>131</v>
      </c>
    </row>
    <row r="2095" spans="1:19" x14ac:dyDescent="0.25">
      <c r="A2095">
        <v>1</v>
      </c>
      <c r="B2095" s="12">
        <v>0.12</v>
      </c>
      <c r="C2095" s="17">
        <v>2.1</v>
      </c>
      <c r="D2095" s="14">
        <f t="shared" ref="D2095:D2105" si="217">C2095/B2095</f>
        <v>17.5</v>
      </c>
      <c r="O2095">
        <v>1</v>
      </c>
      <c r="P2095" s="12">
        <v>6.2</v>
      </c>
      <c r="Q2095" s="12">
        <v>3.97</v>
      </c>
      <c r="R2095" s="17">
        <v>46.9</v>
      </c>
      <c r="S2095" s="14">
        <f>R2095/Q2095</f>
        <v>11.81360201511335</v>
      </c>
    </row>
    <row r="2096" spans="1:19" x14ac:dyDescent="0.25">
      <c r="A2096">
        <v>2</v>
      </c>
      <c r="B2096" s="12">
        <v>0.32</v>
      </c>
      <c r="C2096" s="17">
        <v>5.9</v>
      </c>
      <c r="D2096" s="14">
        <f t="shared" si="217"/>
        <v>18.4375</v>
      </c>
      <c r="O2096">
        <v>2</v>
      </c>
      <c r="P2096" s="12">
        <v>6.6</v>
      </c>
      <c r="Q2096" s="12">
        <v>4.25</v>
      </c>
      <c r="R2096" s="17">
        <v>51.2</v>
      </c>
      <c r="S2096" s="14">
        <f t="shared" ref="S2096:S2098" si="218">R2096/Q2096</f>
        <v>12.047058823529412</v>
      </c>
    </row>
    <row r="2097" spans="1:19" x14ac:dyDescent="0.25">
      <c r="A2097">
        <v>3</v>
      </c>
      <c r="B2097" s="12">
        <v>0.77</v>
      </c>
      <c r="C2097" s="17">
        <v>13.4</v>
      </c>
      <c r="D2097" s="14">
        <f t="shared" si="217"/>
        <v>17.402597402597404</v>
      </c>
      <c r="O2097">
        <v>3</v>
      </c>
      <c r="P2097" s="12">
        <v>7</v>
      </c>
      <c r="Q2097" s="12">
        <v>4.55</v>
      </c>
      <c r="R2097" s="17">
        <v>55.1</v>
      </c>
      <c r="S2097" s="14">
        <f t="shared" si="218"/>
        <v>12.109890109890111</v>
      </c>
    </row>
    <row r="2098" spans="1:19" x14ac:dyDescent="0.25">
      <c r="A2098">
        <v>4</v>
      </c>
      <c r="B2098" s="12">
        <v>1.25</v>
      </c>
      <c r="C2098" s="17">
        <v>20.5</v>
      </c>
      <c r="D2098" s="14">
        <f t="shared" si="217"/>
        <v>16.399999999999999</v>
      </c>
      <c r="O2098">
        <v>4</v>
      </c>
      <c r="P2098" s="12">
        <v>7.4</v>
      </c>
      <c r="Q2098" s="12">
        <v>4.9000000000000004</v>
      </c>
      <c r="R2098" s="17">
        <v>59.1</v>
      </c>
      <c r="S2098" s="14">
        <f t="shared" si="218"/>
        <v>12.061224489795919</v>
      </c>
    </row>
    <row r="2099" spans="1:19" x14ac:dyDescent="0.25">
      <c r="A2099">
        <v>5</v>
      </c>
      <c r="B2099" s="12">
        <v>1.78</v>
      </c>
      <c r="C2099" s="17">
        <v>27.9</v>
      </c>
      <c r="D2099" s="14">
        <f t="shared" si="217"/>
        <v>15.674157303370785</v>
      </c>
    </row>
    <row r="2100" spans="1:19" x14ac:dyDescent="0.25">
      <c r="A2100">
        <v>6</v>
      </c>
      <c r="B2100" s="12">
        <v>2.3199999999999998</v>
      </c>
      <c r="C2100" s="17">
        <v>35.6</v>
      </c>
      <c r="D2100" s="14">
        <f t="shared" si="217"/>
        <v>15.344827586206899</v>
      </c>
    </row>
    <row r="2101" spans="1:19" x14ac:dyDescent="0.25">
      <c r="A2101">
        <v>7</v>
      </c>
      <c r="B2101" s="12">
        <v>3.12</v>
      </c>
      <c r="C2101" s="17">
        <v>45.2</v>
      </c>
      <c r="D2101" s="14">
        <f t="shared" si="217"/>
        <v>14.487179487179487</v>
      </c>
    </row>
    <row r="2102" spans="1:19" x14ac:dyDescent="0.25">
      <c r="A2102">
        <v>8</v>
      </c>
      <c r="B2102" s="12">
        <v>3.68</v>
      </c>
      <c r="C2102" s="17">
        <v>49.2</v>
      </c>
      <c r="D2102" s="14">
        <f t="shared" si="217"/>
        <v>13.369565217391305</v>
      </c>
    </row>
    <row r="2103" spans="1:19" x14ac:dyDescent="0.25">
      <c r="A2103">
        <v>9</v>
      </c>
      <c r="B2103" s="12">
        <v>4.03</v>
      </c>
      <c r="C2103" s="17">
        <v>52</v>
      </c>
      <c r="D2103" s="14">
        <f t="shared" si="217"/>
        <v>12.903225806451612</v>
      </c>
    </row>
    <row r="2104" spans="1:19" x14ac:dyDescent="0.25">
      <c r="A2104">
        <v>10</v>
      </c>
      <c r="B2104" s="12">
        <v>4.5599999999999996</v>
      </c>
      <c r="C2104" s="17">
        <v>57.4</v>
      </c>
      <c r="D2104" s="14">
        <f t="shared" si="217"/>
        <v>12.587719298245615</v>
      </c>
    </row>
    <row r="2105" spans="1:19" x14ac:dyDescent="0.25">
      <c r="A2105">
        <v>11</v>
      </c>
      <c r="B2105" s="12">
        <v>4.9000000000000004</v>
      </c>
      <c r="C2105" s="17">
        <v>59.1</v>
      </c>
      <c r="D2105" s="14">
        <f t="shared" si="217"/>
        <v>12.061224489795919</v>
      </c>
    </row>
    <row r="2106" spans="1:19" x14ac:dyDescent="0.25">
      <c r="B2106" s="12"/>
      <c r="C2106" s="17"/>
      <c r="D2106" s="14"/>
    </row>
    <row r="2107" spans="1:19" x14ac:dyDescent="0.25">
      <c r="B2107" s="171" t="s">
        <v>780</v>
      </c>
      <c r="C2107" s="163"/>
      <c r="D2107" s="163"/>
    </row>
    <row r="2108" spans="1:19" x14ac:dyDescent="0.25">
      <c r="B2108" s="12"/>
      <c r="C2108" s="17"/>
      <c r="D2108" s="14"/>
    </row>
    <row r="2111" spans="1:19" ht="15.75" x14ac:dyDescent="0.25">
      <c r="B2111" s="21" t="s">
        <v>769</v>
      </c>
      <c r="P2111" s="21"/>
    </row>
    <row r="2112" spans="1:19" ht="15.75" x14ac:dyDescent="0.25">
      <c r="B2112" s="164" t="s">
        <v>591</v>
      </c>
      <c r="C2112" s="165"/>
      <c r="D2112" s="165"/>
      <c r="E2112" s="165"/>
      <c r="F2112" s="149"/>
      <c r="P2112" s="166" t="s">
        <v>537</v>
      </c>
      <c r="Q2112" s="162"/>
      <c r="R2112" s="162"/>
      <c r="S2112" s="162"/>
    </row>
    <row r="2113" spans="1:19" ht="15.75" x14ac:dyDescent="0.25">
      <c r="B2113" s="21" t="s">
        <v>770</v>
      </c>
      <c r="P2113" s="21"/>
    </row>
    <row r="2114" spans="1:19" ht="16.5" thickBot="1" x14ac:dyDescent="0.3">
      <c r="B2114" s="9" t="s">
        <v>54</v>
      </c>
      <c r="C2114" s="9" t="s">
        <v>46</v>
      </c>
      <c r="D2114" s="9" t="s">
        <v>87</v>
      </c>
      <c r="P2114" s="9" t="s">
        <v>129</v>
      </c>
      <c r="Q2114" s="9" t="s">
        <v>130</v>
      </c>
      <c r="R2114" s="9" t="s">
        <v>46</v>
      </c>
      <c r="S2114" s="9" t="s">
        <v>131</v>
      </c>
    </row>
    <row r="2115" spans="1:19" x14ac:dyDescent="0.25">
      <c r="A2115">
        <v>1</v>
      </c>
      <c r="B2115" s="12">
        <v>0.16</v>
      </c>
      <c r="C2115" s="17">
        <v>2.4</v>
      </c>
      <c r="D2115" s="14">
        <f t="shared" ref="D2115:D2125" si="219">C2115/B2115</f>
        <v>15</v>
      </c>
      <c r="O2115">
        <v>1</v>
      </c>
      <c r="P2115" s="12">
        <v>6.2</v>
      </c>
      <c r="Q2115" s="12">
        <v>3.51</v>
      </c>
      <c r="R2115" s="17">
        <v>39.799999999999997</v>
      </c>
      <c r="S2115" s="14">
        <f>R2115/Q2115</f>
        <v>11.339031339031338</v>
      </c>
    </row>
    <row r="2116" spans="1:19" x14ac:dyDescent="0.25">
      <c r="A2116">
        <v>2</v>
      </c>
      <c r="B2116" s="12">
        <v>0.28999999999999998</v>
      </c>
      <c r="C2116" s="17">
        <v>4.3</v>
      </c>
      <c r="D2116" s="14">
        <f t="shared" si="219"/>
        <v>14.827586206896552</v>
      </c>
      <c r="O2116">
        <v>2</v>
      </c>
      <c r="P2116" s="12">
        <v>6.6</v>
      </c>
      <c r="Q2116" s="12">
        <v>3.72</v>
      </c>
      <c r="R2116" s="17">
        <v>43.5</v>
      </c>
      <c r="S2116" s="14">
        <f t="shared" ref="S2116:S2118" si="220">R2116/Q2116</f>
        <v>11.693548387096774</v>
      </c>
    </row>
    <row r="2117" spans="1:19" x14ac:dyDescent="0.25">
      <c r="A2117">
        <v>3</v>
      </c>
      <c r="B2117" s="12">
        <v>0.49</v>
      </c>
      <c r="C2117" s="17">
        <v>7.6</v>
      </c>
      <c r="D2117" s="14">
        <f t="shared" si="219"/>
        <v>15.510204081632653</v>
      </c>
      <c r="O2117">
        <v>3</v>
      </c>
      <c r="P2117" s="12">
        <v>7</v>
      </c>
      <c r="Q2117" s="12">
        <v>4</v>
      </c>
      <c r="R2117" s="17">
        <v>47.3</v>
      </c>
      <c r="S2117" s="14">
        <f t="shared" si="220"/>
        <v>11.824999999999999</v>
      </c>
    </row>
    <row r="2118" spans="1:19" x14ac:dyDescent="0.25">
      <c r="A2118">
        <v>4</v>
      </c>
      <c r="B2118" s="12">
        <v>0.85</v>
      </c>
      <c r="C2118" s="17">
        <v>12.8</v>
      </c>
      <c r="D2118" s="14">
        <f t="shared" si="219"/>
        <v>15.058823529411766</v>
      </c>
      <c r="O2118">
        <v>4</v>
      </c>
      <c r="P2118" s="12">
        <v>7.4</v>
      </c>
      <c r="Q2118" s="12">
        <v>4.24</v>
      </c>
      <c r="R2118" s="17">
        <v>51.7</v>
      </c>
      <c r="S2118" s="14">
        <f t="shared" si="220"/>
        <v>12.193396226415095</v>
      </c>
    </row>
    <row r="2119" spans="1:19" x14ac:dyDescent="0.25">
      <c r="A2119">
        <v>5</v>
      </c>
      <c r="B2119" s="12">
        <v>1.1599999999999999</v>
      </c>
      <c r="C2119" s="17">
        <v>17.2</v>
      </c>
      <c r="D2119" s="14">
        <f t="shared" si="219"/>
        <v>14.827586206896552</v>
      </c>
    </row>
    <row r="2120" spans="1:19" x14ac:dyDescent="0.25">
      <c r="A2120">
        <v>6</v>
      </c>
      <c r="B2120" s="12">
        <v>1.61</v>
      </c>
      <c r="C2120" s="17">
        <v>23.3</v>
      </c>
      <c r="D2120" s="14">
        <f t="shared" si="219"/>
        <v>14.472049689440993</v>
      </c>
    </row>
    <row r="2121" spans="1:19" x14ac:dyDescent="0.25">
      <c r="A2121">
        <v>7</v>
      </c>
      <c r="B2121" s="12">
        <v>2.06</v>
      </c>
      <c r="C2121" s="17">
        <v>29.4</v>
      </c>
      <c r="D2121" s="14">
        <f t="shared" si="219"/>
        <v>14.271844660194173</v>
      </c>
    </row>
    <row r="2122" spans="1:19" x14ac:dyDescent="0.25">
      <c r="A2122">
        <v>8</v>
      </c>
      <c r="B2122" s="12">
        <v>2.58</v>
      </c>
      <c r="C2122" s="17">
        <v>35.700000000000003</v>
      </c>
      <c r="D2122" s="14">
        <f t="shared" si="219"/>
        <v>13.837209302325583</v>
      </c>
    </row>
    <row r="2123" spans="1:19" x14ac:dyDescent="0.25">
      <c r="A2123">
        <v>9</v>
      </c>
      <c r="B2123" s="12">
        <v>3.05</v>
      </c>
      <c r="C2123" s="17">
        <v>39.799999999999997</v>
      </c>
      <c r="D2123" s="14">
        <f t="shared" si="219"/>
        <v>13.049180327868852</v>
      </c>
    </row>
    <row r="2124" spans="1:19" x14ac:dyDescent="0.25">
      <c r="A2124">
        <v>10</v>
      </c>
      <c r="B2124" s="12">
        <v>3.55</v>
      </c>
      <c r="C2124" s="17">
        <v>45</v>
      </c>
      <c r="D2124" s="14">
        <f t="shared" si="219"/>
        <v>12.67605633802817</v>
      </c>
    </row>
    <row r="2125" spans="1:19" x14ac:dyDescent="0.25">
      <c r="A2125">
        <v>11</v>
      </c>
      <c r="B2125" s="12">
        <v>4.24</v>
      </c>
      <c r="C2125" s="17">
        <v>51.7</v>
      </c>
      <c r="D2125" s="14">
        <f t="shared" si="219"/>
        <v>12.193396226415095</v>
      </c>
    </row>
    <row r="2126" spans="1:19" x14ac:dyDescent="0.25">
      <c r="B2126" s="12"/>
      <c r="C2126" s="17"/>
      <c r="D2126" s="14"/>
    </row>
    <row r="2127" spans="1:19" x14ac:dyDescent="0.25">
      <c r="B2127" s="12"/>
      <c r="C2127" s="17"/>
      <c r="D2127" s="14"/>
    </row>
    <row r="2128" spans="1:19" x14ac:dyDescent="0.25">
      <c r="B2128" s="12"/>
      <c r="C2128" s="17"/>
      <c r="D2128" s="14"/>
    </row>
    <row r="2131" spans="1:19" ht="15.75" x14ac:dyDescent="0.25">
      <c r="B2131" s="21" t="s">
        <v>769</v>
      </c>
      <c r="P2131" s="21"/>
    </row>
    <row r="2132" spans="1:19" ht="15.75" x14ac:dyDescent="0.25">
      <c r="B2132" s="164" t="s">
        <v>591</v>
      </c>
      <c r="C2132" s="165"/>
      <c r="D2132" s="165"/>
      <c r="E2132" s="165"/>
      <c r="F2132" s="149"/>
      <c r="P2132" s="166" t="s">
        <v>537</v>
      </c>
      <c r="Q2132" s="162"/>
      <c r="R2132" s="162"/>
      <c r="S2132" s="162"/>
    </row>
    <row r="2133" spans="1:19" ht="15.75" x14ac:dyDescent="0.25">
      <c r="B2133" s="21" t="s">
        <v>771</v>
      </c>
      <c r="P2133" s="21"/>
    </row>
    <row r="2134" spans="1:19" ht="16.5" thickBot="1" x14ac:dyDescent="0.3">
      <c r="B2134" s="9" t="s">
        <v>54</v>
      </c>
      <c r="C2134" s="9" t="s">
        <v>46</v>
      </c>
      <c r="D2134" s="9" t="s">
        <v>87</v>
      </c>
      <c r="P2134" s="9" t="s">
        <v>129</v>
      </c>
      <c r="Q2134" s="9" t="s">
        <v>130</v>
      </c>
      <c r="R2134" s="9" t="s">
        <v>46</v>
      </c>
      <c r="S2134" s="9" t="s">
        <v>131</v>
      </c>
    </row>
    <row r="2135" spans="1:19" x14ac:dyDescent="0.25">
      <c r="A2135">
        <v>1</v>
      </c>
      <c r="B2135" s="12">
        <v>0.06</v>
      </c>
      <c r="C2135" s="17">
        <v>1</v>
      </c>
      <c r="D2135" s="14">
        <f t="shared" ref="D2135:D2145" si="221">C2135/B2135</f>
        <v>16.666666666666668</v>
      </c>
      <c r="O2135">
        <v>1</v>
      </c>
      <c r="P2135" s="12">
        <v>6.2</v>
      </c>
      <c r="Q2135" s="12">
        <v>3.82</v>
      </c>
      <c r="R2135" s="17">
        <v>40.9</v>
      </c>
      <c r="S2135" s="14">
        <f>R2135/Q2135</f>
        <v>10.706806282722512</v>
      </c>
    </row>
    <row r="2136" spans="1:19" x14ac:dyDescent="0.25">
      <c r="A2136">
        <v>2</v>
      </c>
      <c r="B2136" s="12">
        <v>0.17</v>
      </c>
      <c r="C2136" s="17">
        <v>2.8</v>
      </c>
      <c r="D2136" s="14">
        <f t="shared" si="221"/>
        <v>16.470588235294116</v>
      </c>
      <c r="O2136">
        <v>2</v>
      </c>
      <c r="P2136" s="12">
        <v>6.6</v>
      </c>
      <c r="Q2136" s="12">
        <v>4.0199999999999996</v>
      </c>
      <c r="R2136" s="17">
        <v>44.1</v>
      </c>
      <c r="S2136" s="14">
        <f t="shared" ref="S2136:S2138" si="222">R2136/Q2136</f>
        <v>10.970149253731345</v>
      </c>
    </row>
    <row r="2137" spans="1:19" x14ac:dyDescent="0.25">
      <c r="A2137">
        <v>3</v>
      </c>
      <c r="B2137" s="12">
        <v>0.3</v>
      </c>
      <c r="C2137" s="17">
        <v>4.9000000000000004</v>
      </c>
      <c r="D2137" s="14">
        <f t="shared" si="221"/>
        <v>16.333333333333336</v>
      </c>
      <c r="O2137">
        <v>3</v>
      </c>
      <c r="P2137" s="12">
        <v>7</v>
      </c>
      <c r="Q2137" s="12">
        <v>4.42</v>
      </c>
      <c r="R2137" s="17">
        <v>45.8</v>
      </c>
      <c r="S2137" s="14">
        <f t="shared" si="222"/>
        <v>10.361990950226243</v>
      </c>
    </row>
    <row r="2138" spans="1:19" x14ac:dyDescent="0.25">
      <c r="A2138">
        <v>4</v>
      </c>
      <c r="B2138" s="12">
        <v>0.63</v>
      </c>
      <c r="C2138" s="17">
        <v>9.5</v>
      </c>
      <c r="D2138" s="14">
        <f t="shared" si="221"/>
        <v>15.079365079365079</v>
      </c>
      <c r="O2138">
        <v>4</v>
      </c>
      <c r="P2138" s="12">
        <v>7.4</v>
      </c>
      <c r="Q2138" s="12">
        <v>4.5999999999999996</v>
      </c>
      <c r="R2138" s="17">
        <v>50.7</v>
      </c>
      <c r="S2138" s="14">
        <f t="shared" si="222"/>
        <v>11.021739130434785</v>
      </c>
    </row>
    <row r="2139" spans="1:19" x14ac:dyDescent="0.25">
      <c r="A2139">
        <v>5</v>
      </c>
      <c r="B2139" s="12">
        <v>1.03</v>
      </c>
      <c r="C2139" s="17">
        <v>14.9</v>
      </c>
      <c r="D2139" s="14">
        <f t="shared" si="221"/>
        <v>14.466019417475728</v>
      </c>
    </row>
    <row r="2140" spans="1:19" x14ac:dyDescent="0.25">
      <c r="A2140">
        <v>6</v>
      </c>
      <c r="B2140" s="12">
        <v>1.51</v>
      </c>
      <c r="C2140" s="17">
        <v>20.8</v>
      </c>
      <c r="D2140" s="14">
        <f t="shared" si="221"/>
        <v>13.774834437086094</v>
      </c>
    </row>
    <row r="2141" spans="1:19" x14ac:dyDescent="0.25">
      <c r="A2141">
        <v>7</v>
      </c>
      <c r="B2141" s="12">
        <v>2.14</v>
      </c>
      <c r="C2141" s="17">
        <v>28.5</v>
      </c>
      <c r="D2141" s="14">
        <f t="shared" si="221"/>
        <v>13.317757009345794</v>
      </c>
    </row>
    <row r="2142" spans="1:19" x14ac:dyDescent="0.25">
      <c r="A2142">
        <v>8</v>
      </c>
      <c r="B2142" s="12">
        <v>2.76</v>
      </c>
      <c r="C2142" s="17">
        <v>34.5</v>
      </c>
      <c r="D2142" s="14">
        <f t="shared" si="221"/>
        <v>12.500000000000002</v>
      </c>
    </row>
    <row r="2143" spans="1:19" x14ac:dyDescent="0.25">
      <c r="A2143">
        <v>9</v>
      </c>
      <c r="B2143" s="12">
        <v>3.32</v>
      </c>
      <c r="C2143" s="17">
        <v>40.6</v>
      </c>
      <c r="D2143" s="14">
        <f t="shared" si="221"/>
        <v>12.228915662650603</v>
      </c>
    </row>
    <row r="2144" spans="1:19" x14ac:dyDescent="0.25">
      <c r="A2144">
        <v>10</v>
      </c>
      <c r="B2144" s="12">
        <v>3.9</v>
      </c>
      <c r="C2144" s="17">
        <v>45.8</v>
      </c>
      <c r="D2144" s="14">
        <f t="shared" si="221"/>
        <v>11.743589743589743</v>
      </c>
    </row>
    <row r="2145" spans="1:19" x14ac:dyDescent="0.25">
      <c r="A2145">
        <v>11</v>
      </c>
      <c r="B2145" s="12">
        <v>4.5999999999999996</v>
      </c>
      <c r="C2145" s="17">
        <v>50.7</v>
      </c>
      <c r="D2145" s="14">
        <f t="shared" si="221"/>
        <v>11.021739130434785</v>
      </c>
    </row>
    <row r="2146" spans="1:19" x14ac:dyDescent="0.25">
      <c r="B2146" s="12"/>
      <c r="C2146" s="17"/>
      <c r="D2146" s="14"/>
    </row>
    <row r="2147" spans="1:19" x14ac:dyDescent="0.25">
      <c r="B2147" s="169" t="s">
        <v>790</v>
      </c>
      <c r="C2147" s="170"/>
      <c r="D2147" s="170"/>
    </row>
    <row r="2148" spans="1:19" x14ac:dyDescent="0.25">
      <c r="B2148" s="12"/>
      <c r="C2148" s="17"/>
      <c r="D2148" s="14"/>
    </row>
    <row r="2151" spans="1:19" ht="15.75" x14ac:dyDescent="0.25">
      <c r="B2151" s="21" t="s">
        <v>769</v>
      </c>
      <c r="P2151" s="21"/>
    </row>
    <row r="2152" spans="1:19" ht="15.75" x14ac:dyDescent="0.25">
      <c r="B2152" s="164" t="s">
        <v>591</v>
      </c>
      <c r="C2152" s="165"/>
      <c r="D2152" s="165"/>
      <c r="E2152" s="165"/>
      <c r="F2152" s="149"/>
      <c r="P2152" s="166" t="s">
        <v>537</v>
      </c>
      <c r="Q2152" s="162"/>
      <c r="R2152" s="162"/>
      <c r="S2152" s="162"/>
    </row>
    <row r="2153" spans="1:19" ht="15.75" x14ac:dyDescent="0.25">
      <c r="B2153" s="21" t="s">
        <v>772</v>
      </c>
      <c r="P2153" s="21"/>
    </row>
    <row r="2154" spans="1:19" ht="16.5" thickBot="1" x14ac:dyDescent="0.3">
      <c r="B2154" s="9" t="s">
        <v>54</v>
      </c>
      <c r="C2154" s="9" t="s">
        <v>46</v>
      </c>
      <c r="D2154" s="9" t="s">
        <v>87</v>
      </c>
      <c r="P2154" s="9" t="s">
        <v>129</v>
      </c>
      <c r="Q2154" s="9" t="s">
        <v>130</v>
      </c>
      <c r="R2154" s="9" t="s">
        <v>46</v>
      </c>
      <c r="S2154" s="9" t="s">
        <v>131</v>
      </c>
    </row>
    <row r="2155" spans="1:19" x14ac:dyDescent="0.25">
      <c r="A2155">
        <v>1</v>
      </c>
      <c r="B2155" s="12">
        <v>0.09</v>
      </c>
      <c r="C2155" s="17">
        <v>1.2</v>
      </c>
      <c r="D2155" s="14">
        <f t="shared" ref="D2155:D2164" si="223">C2155/B2155</f>
        <v>13.333333333333334</v>
      </c>
      <c r="O2155">
        <v>1</v>
      </c>
      <c r="P2155" s="12">
        <v>6.2</v>
      </c>
      <c r="Q2155" s="12">
        <v>3.38</v>
      </c>
      <c r="R2155" s="17">
        <v>42.9</v>
      </c>
      <c r="S2155" s="14">
        <f>R2155/Q2155</f>
        <v>12.692307692307692</v>
      </c>
    </row>
    <row r="2156" spans="1:19" x14ac:dyDescent="0.25">
      <c r="A2156">
        <v>2</v>
      </c>
      <c r="B2156" s="12">
        <v>0.28999999999999998</v>
      </c>
      <c r="C2156" s="17">
        <v>4.5999999999999996</v>
      </c>
      <c r="D2156" s="14">
        <f t="shared" si="223"/>
        <v>15.862068965517242</v>
      </c>
      <c r="O2156">
        <v>2</v>
      </c>
      <c r="P2156" s="12">
        <v>6.6</v>
      </c>
      <c r="Q2156" s="12">
        <v>3.64</v>
      </c>
      <c r="R2156" s="17">
        <v>47.2</v>
      </c>
      <c r="S2156" s="14">
        <f t="shared" ref="S2156:S2158" si="224">R2156/Q2156</f>
        <v>12.967032967032967</v>
      </c>
    </row>
    <row r="2157" spans="1:19" x14ac:dyDescent="0.25">
      <c r="A2157">
        <v>3</v>
      </c>
      <c r="B2157" s="12">
        <v>0.54</v>
      </c>
      <c r="C2157" s="17">
        <v>8.6</v>
      </c>
      <c r="D2157" s="14">
        <f t="shared" si="223"/>
        <v>15.925925925925924</v>
      </c>
      <c r="O2157">
        <v>3</v>
      </c>
      <c r="P2157" s="12">
        <v>7</v>
      </c>
      <c r="Q2157" s="12">
        <v>3.88</v>
      </c>
      <c r="R2157" s="17">
        <v>51</v>
      </c>
      <c r="S2157" s="14">
        <f t="shared" si="224"/>
        <v>13.144329896907216</v>
      </c>
    </row>
    <row r="2158" spans="1:19" x14ac:dyDescent="0.25">
      <c r="A2158">
        <v>4</v>
      </c>
      <c r="B2158" s="12">
        <v>0.91</v>
      </c>
      <c r="C2158" s="17">
        <v>14.5</v>
      </c>
      <c r="D2158" s="14">
        <f t="shared" si="223"/>
        <v>15.934065934065934</v>
      </c>
      <c r="O2158">
        <v>4</v>
      </c>
      <c r="P2158" s="12">
        <v>7.4</v>
      </c>
      <c r="Q2158" s="12">
        <v>4.13</v>
      </c>
      <c r="R2158" s="17">
        <v>55.2</v>
      </c>
      <c r="S2158" s="14">
        <f t="shared" si="224"/>
        <v>13.365617433414045</v>
      </c>
    </row>
    <row r="2159" spans="1:19" x14ac:dyDescent="0.25">
      <c r="A2159">
        <v>5</v>
      </c>
      <c r="B2159" s="12">
        <v>1.38</v>
      </c>
      <c r="C2159" s="17">
        <v>22</v>
      </c>
      <c r="D2159" s="14">
        <f t="shared" si="223"/>
        <v>15.942028985507248</v>
      </c>
    </row>
    <row r="2160" spans="1:19" x14ac:dyDescent="0.25">
      <c r="A2160">
        <v>6</v>
      </c>
      <c r="B2160" s="12">
        <v>1.86</v>
      </c>
      <c r="C2160" s="17">
        <v>28.9</v>
      </c>
      <c r="D2160" s="14">
        <f t="shared" si="223"/>
        <v>15.537634408602148</v>
      </c>
    </row>
    <row r="2161" spans="1:19" x14ac:dyDescent="0.25">
      <c r="A2161">
        <v>7</v>
      </c>
      <c r="B2161" s="12">
        <v>2.2200000000000002</v>
      </c>
      <c r="C2161" s="17">
        <v>33.4</v>
      </c>
      <c r="D2161" s="14">
        <f t="shared" si="223"/>
        <v>15.045045045045043</v>
      </c>
    </row>
    <row r="2162" spans="1:19" x14ac:dyDescent="0.25">
      <c r="A2162">
        <v>8</v>
      </c>
      <c r="B2162" s="12">
        <v>2.83</v>
      </c>
      <c r="C2162" s="17">
        <v>42.3</v>
      </c>
      <c r="D2162" s="14">
        <f t="shared" si="223"/>
        <v>14.946996466431093</v>
      </c>
    </row>
    <row r="2163" spans="1:19" x14ac:dyDescent="0.25">
      <c r="A2163">
        <v>9</v>
      </c>
      <c r="B2163" s="12">
        <v>3.41</v>
      </c>
      <c r="C2163" s="17">
        <v>48.3</v>
      </c>
      <c r="D2163" s="14">
        <f t="shared" si="223"/>
        <v>14.164222873900291</v>
      </c>
    </row>
    <row r="2164" spans="1:19" x14ac:dyDescent="0.25">
      <c r="A2164">
        <v>10</v>
      </c>
      <c r="B2164" s="12">
        <v>4.13</v>
      </c>
      <c r="C2164" s="17">
        <v>55.2</v>
      </c>
      <c r="D2164" s="14">
        <f t="shared" si="223"/>
        <v>13.365617433414045</v>
      </c>
    </row>
    <row r="2165" spans="1:19" x14ac:dyDescent="0.25">
      <c r="B2165" s="12"/>
      <c r="C2165" s="17"/>
      <c r="D2165" s="14"/>
    </row>
    <row r="2166" spans="1:19" x14ac:dyDescent="0.25">
      <c r="B2166" s="12"/>
      <c r="C2166" s="17"/>
      <c r="D2166" s="14"/>
    </row>
    <row r="2167" spans="1:19" x14ac:dyDescent="0.25">
      <c r="B2167" s="12"/>
      <c r="C2167" s="17"/>
      <c r="D2167" s="14"/>
    </row>
    <row r="2168" spans="1:19" x14ac:dyDescent="0.25">
      <c r="B2168" s="12"/>
      <c r="C2168" s="17"/>
      <c r="D2168" s="14"/>
    </row>
    <row r="2171" spans="1:19" ht="15.75" x14ac:dyDescent="0.25">
      <c r="B2171" s="21" t="s">
        <v>769</v>
      </c>
      <c r="P2171" s="21"/>
    </row>
    <row r="2172" spans="1:19" ht="15.75" x14ac:dyDescent="0.25">
      <c r="B2172" s="164" t="s">
        <v>591</v>
      </c>
      <c r="C2172" s="165"/>
      <c r="D2172" s="165"/>
      <c r="E2172" s="165"/>
      <c r="F2172" s="149"/>
      <c r="P2172" s="166" t="s">
        <v>537</v>
      </c>
      <c r="Q2172" s="162"/>
      <c r="R2172" s="162"/>
      <c r="S2172" s="162"/>
    </row>
    <row r="2173" spans="1:19" ht="15.75" x14ac:dyDescent="0.25">
      <c r="B2173" s="21" t="s">
        <v>773</v>
      </c>
      <c r="P2173" s="21"/>
    </row>
    <row r="2174" spans="1:19" ht="16.5" thickBot="1" x14ac:dyDescent="0.3">
      <c r="B2174" s="9" t="s">
        <v>54</v>
      </c>
      <c r="C2174" s="9" t="s">
        <v>46</v>
      </c>
      <c r="D2174" s="9" t="s">
        <v>87</v>
      </c>
      <c r="P2174" s="9" t="s">
        <v>129</v>
      </c>
      <c r="Q2174" s="9" t="s">
        <v>130</v>
      </c>
      <c r="R2174" s="9" t="s">
        <v>46</v>
      </c>
      <c r="S2174" s="9" t="s">
        <v>131</v>
      </c>
    </row>
    <row r="2175" spans="1:19" x14ac:dyDescent="0.25">
      <c r="A2175">
        <v>1</v>
      </c>
      <c r="B2175" s="12">
        <v>0.11</v>
      </c>
      <c r="C2175" s="17">
        <v>1</v>
      </c>
      <c r="D2175" s="14">
        <f t="shared" ref="D2175:D2184" si="225">C2175/B2175</f>
        <v>9.0909090909090917</v>
      </c>
      <c r="O2175">
        <v>1</v>
      </c>
      <c r="P2175" s="12">
        <v>6.2</v>
      </c>
      <c r="Q2175" s="12">
        <v>2.7</v>
      </c>
      <c r="R2175" s="17">
        <v>35.299999999999997</v>
      </c>
      <c r="S2175" s="14">
        <f>R2175/Q2175</f>
        <v>13.074074074074073</v>
      </c>
    </row>
    <row r="2176" spans="1:19" x14ac:dyDescent="0.25">
      <c r="A2176">
        <v>2</v>
      </c>
      <c r="B2176" s="12">
        <v>0.21</v>
      </c>
      <c r="C2176" s="17">
        <v>2.5</v>
      </c>
      <c r="D2176" s="14">
        <f t="shared" si="225"/>
        <v>11.904761904761905</v>
      </c>
      <c r="O2176">
        <v>2</v>
      </c>
      <c r="P2176" s="12">
        <v>6.6</v>
      </c>
      <c r="Q2176" s="12">
        <v>2.92</v>
      </c>
      <c r="R2176" s="17">
        <v>39.299999999999997</v>
      </c>
      <c r="S2176" s="14">
        <f t="shared" ref="S2176:S2178" si="226">R2176/Q2176</f>
        <v>13.45890410958904</v>
      </c>
    </row>
    <row r="2177" spans="1:19" x14ac:dyDescent="0.25">
      <c r="A2177">
        <v>3</v>
      </c>
      <c r="B2177" s="12">
        <v>0.36</v>
      </c>
      <c r="C2177" s="17">
        <v>4.8</v>
      </c>
      <c r="D2177" s="14">
        <f t="shared" si="225"/>
        <v>13.333333333333334</v>
      </c>
      <c r="O2177">
        <v>3</v>
      </c>
      <c r="P2177" s="12">
        <v>7</v>
      </c>
      <c r="Q2177" s="12">
        <v>3.12</v>
      </c>
      <c r="R2177" s="17">
        <v>43.3</v>
      </c>
      <c r="S2177" s="14">
        <f t="shared" si="226"/>
        <v>13.878205128205126</v>
      </c>
    </row>
    <row r="2178" spans="1:19" x14ac:dyDescent="0.25">
      <c r="A2178">
        <v>4</v>
      </c>
      <c r="B2178" s="12">
        <v>0.54</v>
      </c>
      <c r="C2178" s="17">
        <v>7.6</v>
      </c>
      <c r="D2178" s="14">
        <f t="shared" si="225"/>
        <v>14.074074074074073</v>
      </c>
      <c r="O2178">
        <v>4</v>
      </c>
      <c r="P2178" s="12">
        <v>7.4</v>
      </c>
      <c r="Q2178" s="12">
        <v>3.35</v>
      </c>
      <c r="R2178" s="17">
        <v>46.7</v>
      </c>
      <c r="S2178" s="14">
        <f t="shared" si="226"/>
        <v>13.940298507462687</v>
      </c>
    </row>
    <row r="2179" spans="1:19" x14ac:dyDescent="0.25">
      <c r="A2179">
        <v>5</v>
      </c>
      <c r="B2179" s="12">
        <v>1</v>
      </c>
      <c r="C2179" s="17">
        <v>15.2</v>
      </c>
      <c r="D2179" s="14">
        <f t="shared" si="225"/>
        <v>15.2</v>
      </c>
    </row>
    <row r="2180" spans="1:19" x14ac:dyDescent="0.25">
      <c r="A2180">
        <v>6</v>
      </c>
      <c r="B2180" s="12">
        <v>1.54</v>
      </c>
      <c r="C2180" s="17">
        <v>23.7</v>
      </c>
      <c r="D2180" s="14">
        <f t="shared" si="225"/>
        <v>15.38961038961039</v>
      </c>
    </row>
    <row r="2181" spans="1:19" x14ac:dyDescent="0.25">
      <c r="A2181">
        <v>7</v>
      </c>
      <c r="B2181" s="12">
        <v>1.99</v>
      </c>
      <c r="C2181" s="17">
        <v>29.3</v>
      </c>
      <c r="D2181" s="14">
        <f t="shared" si="225"/>
        <v>14.723618090452261</v>
      </c>
    </row>
    <row r="2182" spans="1:19" x14ac:dyDescent="0.25">
      <c r="A2182">
        <v>8</v>
      </c>
      <c r="B2182" s="12">
        <v>2.56</v>
      </c>
      <c r="C2182" s="17">
        <v>37.5</v>
      </c>
      <c r="D2182" s="14">
        <f t="shared" si="225"/>
        <v>14.6484375</v>
      </c>
    </row>
    <row r="2183" spans="1:19" x14ac:dyDescent="0.25">
      <c r="A2183">
        <v>9</v>
      </c>
      <c r="B2183" s="12">
        <v>3.1</v>
      </c>
      <c r="C2183" s="17">
        <v>44.8</v>
      </c>
      <c r="D2183" s="14">
        <f t="shared" si="225"/>
        <v>14.451612903225804</v>
      </c>
    </row>
    <row r="2184" spans="1:19" x14ac:dyDescent="0.25">
      <c r="A2184">
        <v>10</v>
      </c>
      <c r="B2184" s="12">
        <v>3.35</v>
      </c>
      <c r="C2184" s="17">
        <v>46.7</v>
      </c>
      <c r="D2184" s="14">
        <f t="shared" si="225"/>
        <v>13.940298507462687</v>
      </c>
    </row>
    <row r="2185" spans="1:19" x14ac:dyDescent="0.25">
      <c r="B2185" s="12"/>
      <c r="C2185" s="17"/>
      <c r="D2185" s="14"/>
    </row>
    <row r="2186" spans="1:19" x14ac:dyDescent="0.25">
      <c r="B2186" s="150" t="s">
        <v>774</v>
      </c>
      <c r="C2186" s="17"/>
      <c r="D2186" s="14"/>
    </row>
    <row r="2187" spans="1:19" x14ac:dyDescent="0.25">
      <c r="B2187" s="172" t="s">
        <v>775</v>
      </c>
      <c r="C2187" s="165"/>
      <c r="D2187" s="165"/>
    </row>
    <row r="2188" spans="1:19" x14ac:dyDescent="0.25">
      <c r="B2188" s="172" t="s">
        <v>776</v>
      </c>
      <c r="C2188" s="170"/>
      <c r="D2188" s="170"/>
    </row>
    <row r="2189" spans="1:19" x14ac:dyDescent="0.25">
      <c r="B2189" s="165" t="s">
        <v>789</v>
      </c>
      <c r="C2189" s="165"/>
      <c r="D2189" s="165"/>
    </row>
    <row r="2191" spans="1:19" ht="15.75" x14ac:dyDescent="0.25">
      <c r="B2191" s="21" t="s">
        <v>769</v>
      </c>
      <c r="P2191" s="21"/>
    </row>
    <row r="2192" spans="1:19" ht="15.75" x14ac:dyDescent="0.25">
      <c r="B2192" s="164" t="s">
        <v>591</v>
      </c>
      <c r="C2192" s="165"/>
      <c r="D2192" s="165"/>
      <c r="E2192" s="165"/>
      <c r="F2192" s="149"/>
      <c r="P2192" s="166" t="s">
        <v>537</v>
      </c>
      <c r="Q2192" s="162"/>
      <c r="R2192" s="162"/>
      <c r="S2192" s="162"/>
    </row>
    <row r="2193" spans="1:19" ht="15.75" x14ac:dyDescent="0.25">
      <c r="B2193" s="21" t="s">
        <v>777</v>
      </c>
      <c r="P2193" s="21"/>
    </row>
    <row r="2194" spans="1:19" ht="16.5" thickBot="1" x14ac:dyDescent="0.3">
      <c r="B2194" s="9" t="s">
        <v>54</v>
      </c>
      <c r="C2194" s="9" t="s">
        <v>46</v>
      </c>
      <c r="D2194" s="9" t="s">
        <v>87</v>
      </c>
      <c r="P2194" s="9" t="s">
        <v>129</v>
      </c>
      <c r="Q2194" s="9" t="s">
        <v>130</v>
      </c>
      <c r="R2194" s="9" t="s">
        <v>46</v>
      </c>
      <c r="S2194" s="9" t="s">
        <v>131</v>
      </c>
    </row>
    <row r="2195" spans="1:19" x14ac:dyDescent="0.25">
      <c r="A2195">
        <v>1</v>
      </c>
      <c r="B2195" s="12">
        <v>0.15</v>
      </c>
      <c r="C2195" s="17">
        <v>2.1</v>
      </c>
      <c r="D2195" s="14">
        <f t="shared" ref="D2195:D2205" si="227">C2195/B2195</f>
        <v>14.000000000000002</v>
      </c>
      <c r="O2195">
        <v>1</v>
      </c>
      <c r="P2195" s="12">
        <v>6.2</v>
      </c>
      <c r="Q2195" s="12">
        <v>4.01</v>
      </c>
      <c r="R2195" s="17">
        <v>38.799999999999997</v>
      </c>
      <c r="S2195" s="14">
        <f>R2195/Q2195</f>
        <v>9.6758104738154618</v>
      </c>
    </row>
    <row r="2196" spans="1:19" x14ac:dyDescent="0.25">
      <c r="A2196">
        <v>2</v>
      </c>
      <c r="B2196" s="12">
        <v>0.28000000000000003</v>
      </c>
      <c r="C2196" s="17">
        <v>4.0999999999999996</v>
      </c>
      <c r="D2196" s="14">
        <f t="shared" si="227"/>
        <v>14.642857142857141</v>
      </c>
      <c r="O2196">
        <v>2</v>
      </c>
      <c r="P2196" s="12">
        <v>6.6</v>
      </c>
      <c r="Q2196" s="12">
        <v>4.32</v>
      </c>
      <c r="R2196" s="17">
        <v>40.299999999999997</v>
      </c>
      <c r="S2196" s="14">
        <f t="shared" ref="S2196:S2198" si="228">R2196/Q2196</f>
        <v>9.3287037037037024</v>
      </c>
    </row>
    <row r="2197" spans="1:19" x14ac:dyDescent="0.25">
      <c r="A2197">
        <v>3</v>
      </c>
      <c r="B2197" s="12">
        <v>0.55000000000000004</v>
      </c>
      <c r="C2197" s="17">
        <v>7.8</v>
      </c>
      <c r="D2197" s="14">
        <f t="shared" si="227"/>
        <v>14.18181818181818</v>
      </c>
      <c r="O2197">
        <v>3</v>
      </c>
      <c r="P2197" s="12">
        <v>7</v>
      </c>
      <c r="Q2197" s="12">
        <v>4.66</v>
      </c>
      <c r="R2197" s="17">
        <v>44.4</v>
      </c>
      <c r="S2197" s="14">
        <f t="shared" si="228"/>
        <v>9.5278969957081543</v>
      </c>
    </row>
    <row r="2198" spans="1:19" x14ac:dyDescent="0.25">
      <c r="A2198">
        <v>4</v>
      </c>
      <c r="B2198" s="12">
        <v>0.84</v>
      </c>
      <c r="C2198" s="17">
        <v>11.5</v>
      </c>
      <c r="D2198" s="14">
        <f t="shared" si="227"/>
        <v>13.690476190476192</v>
      </c>
      <c r="O2198">
        <v>4</v>
      </c>
      <c r="P2198" s="12">
        <v>7.4</v>
      </c>
      <c r="Q2198" s="12">
        <v>4.8</v>
      </c>
      <c r="R2198" s="17">
        <v>47.6</v>
      </c>
      <c r="S2198" s="14">
        <f t="shared" si="228"/>
        <v>9.9166666666666679</v>
      </c>
    </row>
    <row r="2199" spans="1:19" x14ac:dyDescent="0.25">
      <c r="A2199">
        <v>5</v>
      </c>
      <c r="B2199" s="12">
        <v>1.26</v>
      </c>
      <c r="C2199" s="17">
        <v>16.7</v>
      </c>
      <c r="D2199" s="14">
        <f t="shared" si="227"/>
        <v>13.253968253968253</v>
      </c>
    </row>
    <row r="2200" spans="1:19" x14ac:dyDescent="0.25">
      <c r="A2200">
        <v>6</v>
      </c>
      <c r="B2200" s="12">
        <v>2.2999999999999998</v>
      </c>
      <c r="C2200" s="17">
        <v>27.7</v>
      </c>
      <c r="D2200" s="14">
        <f t="shared" si="227"/>
        <v>12.043478260869566</v>
      </c>
    </row>
    <row r="2201" spans="1:19" x14ac:dyDescent="0.25">
      <c r="A2201">
        <v>7</v>
      </c>
      <c r="B2201" s="12">
        <v>2.85</v>
      </c>
      <c r="C2201" s="17">
        <v>32.299999999999997</v>
      </c>
      <c r="D2201" s="14">
        <f t="shared" si="227"/>
        <v>11.333333333333332</v>
      </c>
    </row>
    <row r="2202" spans="1:19" x14ac:dyDescent="0.25">
      <c r="A2202">
        <v>8</v>
      </c>
      <c r="B2202" s="12">
        <v>3.51</v>
      </c>
      <c r="C2202" s="17">
        <v>38.5</v>
      </c>
      <c r="D2202" s="14">
        <f t="shared" si="227"/>
        <v>10.96866096866097</v>
      </c>
    </row>
    <row r="2203" spans="1:19" x14ac:dyDescent="0.25">
      <c r="A2203">
        <v>9</v>
      </c>
      <c r="B2203" s="12">
        <v>4.16</v>
      </c>
      <c r="C2203" s="17">
        <v>43.5</v>
      </c>
      <c r="D2203" s="14">
        <f t="shared" si="227"/>
        <v>10.456730769230768</v>
      </c>
    </row>
    <row r="2204" spans="1:19" x14ac:dyDescent="0.25">
      <c r="A2204">
        <v>10</v>
      </c>
      <c r="B2204" s="12">
        <v>4.5199999999999996</v>
      </c>
      <c r="C2204" s="17">
        <v>45.1</v>
      </c>
      <c r="D2204" s="14">
        <f t="shared" si="227"/>
        <v>9.9778761061946923</v>
      </c>
    </row>
    <row r="2205" spans="1:19" x14ac:dyDescent="0.25">
      <c r="A2205">
        <v>11</v>
      </c>
      <c r="B2205" s="12">
        <v>4.8</v>
      </c>
      <c r="C2205" s="17">
        <v>47.6</v>
      </c>
      <c r="D2205" s="14">
        <f t="shared" si="227"/>
        <v>9.9166666666666679</v>
      </c>
    </row>
    <row r="2206" spans="1:19" x14ac:dyDescent="0.25">
      <c r="B2206" s="175" t="s">
        <v>779</v>
      </c>
      <c r="C2206" s="174"/>
      <c r="D2206" s="174"/>
    </row>
    <row r="2207" spans="1:19" x14ac:dyDescent="0.25">
      <c r="B2207" s="174"/>
      <c r="C2207" s="174"/>
      <c r="D2207" s="174"/>
    </row>
    <row r="2208" spans="1:19" x14ac:dyDescent="0.25">
      <c r="B2208" s="174"/>
      <c r="C2208" s="174"/>
      <c r="D2208" s="174"/>
    </row>
    <row r="2209" spans="1:19" x14ac:dyDescent="0.25">
      <c r="B2209" s="174"/>
      <c r="C2209" s="174"/>
      <c r="D2209" s="174"/>
    </row>
    <row r="2211" spans="1:19" ht="15.75" x14ac:dyDescent="0.25">
      <c r="B2211" s="21" t="s">
        <v>769</v>
      </c>
      <c r="P2211" s="21"/>
    </row>
    <row r="2212" spans="1:19" ht="15.75" x14ac:dyDescent="0.25">
      <c r="B2212" s="164" t="s">
        <v>591</v>
      </c>
      <c r="C2212" s="165"/>
      <c r="D2212" s="165"/>
      <c r="E2212" s="165"/>
      <c r="F2212" s="149"/>
      <c r="P2212" s="166" t="s">
        <v>537</v>
      </c>
      <c r="Q2212" s="162"/>
      <c r="R2212" s="162"/>
      <c r="S2212" s="162"/>
    </row>
    <row r="2213" spans="1:19" ht="15.75" x14ac:dyDescent="0.25">
      <c r="B2213" s="21" t="s">
        <v>778</v>
      </c>
      <c r="P2213" s="21"/>
    </row>
    <row r="2214" spans="1:19" ht="16.5" thickBot="1" x14ac:dyDescent="0.3">
      <c r="B2214" s="9" t="s">
        <v>54</v>
      </c>
      <c r="C2214" s="9" t="s">
        <v>46</v>
      </c>
      <c r="D2214" s="9" t="s">
        <v>87</v>
      </c>
      <c r="P2214" s="9" t="s">
        <v>129</v>
      </c>
      <c r="Q2214" s="9" t="s">
        <v>130</v>
      </c>
      <c r="R2214" s="9" t="s">
        <v>46</v>
      </c>
      <c r="S2214" s="9" t="s">
        <v>131</v>
      </c>
    </row>
    <row r="2215" spans="1:19" x14ac:dyDescent="0.25">
      <c r="A2215">
        <v>1</v>
      </c>
      <c r="B2215" s="12">
        <v>0.1</v>
      </c>
      <c r="C2215" s="17">
        <v>1.3</v>
      </c>
      <c r="D2215" s="14">
        <f t="shared" ref="D2215:D2225" si="229">C2215/B2215</f>
        <v>13</v>
      </c>
      <c r="O2215">
        <v>1</v>
      </c>
      <c r="P2215" s="12">
        <v>6.2</v>
      </c>
      <c r="Q2215" s="12">
        <v>3.42</v>
      </c>
      <c r="R2215" s="17">
        <v>39.9</v>
      </c>
      <c r="S2215" s="14">
        <f>R2215/Q2215</f>
        <v>11.666666666666666</v>
      </c>
    </row>
    <row r="2216" spans="1:19" x14ac:dyDescent="0.25">
      <c r="A2216">
        <v>2</v>
      </c>
      <c r="B2216" s="12">
        <v>0.21</v>
      </c>
      <c r="C2216" s="17">
        <v>2.8</v>
      </c>
      <c r="D2216" s="14">
        <f t="shared" si="229"/>
        <v>13.333333333333332</v>
      </c>
      <c r="O2216">
        <v>2</v>
      </c>
      <c r="P2216" s="12">
        <v>6.6</v>
      </c>
      <c r="Q2216" s="12">
        <v>3.73</v>
      </c>
      <c r="R2216" s="17">
        <v>43.9</v>
      </c>
      <c r="S2216" s="14">
        <f t="shared" ref="S2216:S2218" si="230">R2216/Q2216</f>
        <v>11.769436997319035</v>
      </c>
    </row>
    <row r="2217" spans="1:19" x14ac:dyDescent="0.25">
      <c r="A2217">
        <v>3</v>
      </c>
      <c r="B2217" s="12">
        <v>0.31</v>
      </c>
      <c r="C2217" s="17">
        <v>4.7</v>
      </c>
      <c r="D2217" s="14">
        <f t="shared" si="229"/>
        <v>15.161290322580646</v>
      </c>
      <c r="O2217">
        <v>3</v>
      </c>
      <c r="P2217" s="12">
        <v>7</v>
      </c>
      <c r="Q2217" s="12">
        <v>4</v>
      </c>
      <c r="R2217" s="17">
        <v>47.8</v>
      </c>
      <c r="S2217" s="14">
        <f t="shared" si="230"/>
        <v>11.95</v>
      </c>
    </row>
    <row r="2218" spans="1:19" x14ac:dyDescent="0.25">
      <c r="A2218">
        <v>4</v>
      </c>
      <c r="B2218" s="12">
        <v>0.56000000000000005</v>
      </c>
      <c r="C2218" s="17">
        <v>8.3000000000000007</v>
      </c>
      <c r="D2218" s="14">
        <f t="shared" si="229"/>
        <v>14.821428571428571</v>
      </c>
      <c r="O2218">
        <v>4</v>
      </c>
      <c r="P2218" s="12">
        <v>7.4</v>
      </c>
      <c r="Q2218" s="12">
        <v>4.28</v>
      </c>
      <c r="R2218" s="17">
        <v>52.1</v>
      </c>
      <c r="S2218" s="14">
        <f t="shared" si="230"/>
        <v>12.172897196261681</v>
      </c>
    </row>
    <row r="2219" spans="1:19" x14ac:dyDescent="0.25">
      <c r="A2219">
        <v>5</v>
      </c>
      <c r="B2219" s="12">
        <v>0.92</v>
      </c>
      <c r="C2219" s="17">
        <v>13.5</v>
      </c>
      <c r="D2219" s="14">
        <f t="shared" si="229"/>
        <v>14.67391304347826</v>
      </c>
    </row>
    <row r="2220" spans="1:19" x14ac:dyDescent="0.25">
      <c r="A2220">
        <v>6</v>
      </c>
      <c r="B2220" s="12">
        <v>1.48</v>
      </c>
      <c r="C2220" s="17">
        <v>22</v>
      </c>
      <c r="D2220" s="14">
        <f t="shared" si="229"/>
        <v>14.864864864864865</v>
      </c>
    </row>
    <row r="2221" spans="1:19" x14ac:dyDescent="0.25">
      <c r="A2221">
        <v>7</v>
      </c>
      <c r="B2221" s="12">
        <v>2.02</v>
      </c>
      <c r="C2221" s="17">
        <v>29.3</v>
      </c>
      <c r="D2221" s="14">
        <f t="shared" si="229"/>
        <v>14.504950495049505</v>
      </c>
    </row>
    <row r="2222" spans="1:19" x14ac:dyDescent="0.25">
      <c r="A2222">
        <v>8</v>
      </c>
      <c r="B2222" s="12">
        <v>2.4700000000000002</v>
      </c>
      <c r="C2222" s="17">
        <v>34.1</v>
      </c>
      <c r="D2222" s="14">
        <f t="shared" si="229"/>
        <v>13.805668016194332</v>
      </c>
    </row>
    <row r="2223" spans="1:19" x14ac:dyDescent="0.25">
      <c r="A2223">
        <v>9</v>
      </c>
      <c r="B2223" s="12">
        <v>3.2</v>
      </c>
      <c r="C2223" s="17">
        <v>42.2</v>
      </c>
      <c r="D2223" s="14">
        <f t="shared" si="229"/>
        <v>13.1875</v>
      </c>
    </row>
    <row r="2224" spans="1:19" x14ac:dyDescent="0.25">
      <c r="A2224">
        <v>10</v>
      </c>
      <c r="B2224" s="12">
        <v>3.83</v>
      </c>
      <c r="C2224" s="17">
        <v>47.6</v>
      </c>
      <c r="D2224" s="14">
        <f t="shared" si="229"/>
        <v>12.428198433420366</v>
      </c>
    </row>
    <row r="2225" spans="1:19" x14ac:dyDescent="0.25">
      <c r="A2225">
        <v>11</v>
      </c>
      <c r="B2225" s="12">
        <v>4.28</v>
      </c>
      <c r="C2225" s="17">
        <v>52.1</v>
      </c>
      <c r="D2225" s="14">
        <f t="shared" si="229"/>
        <v>12.172897196261681</v>
      </c>
    </row>
    <row r="2226" spans="1:19" x14ac:dyDescent="0.25">
      <c r="B2226" s="150"/>
      <c r="C2226" s="17"/>
      <c r="D2226" s="14"/>
    </row>
    <row r="2227" spans="1:19" x14ac:dyDescent="0.25">
      <c r="B2227" s="172" t="s">
        <v>788</v>
      </c>
      <c r="C2227" s="165"/>
      <c r="D2227" s="165"/>
    </row>
    <row r="2228" spans="1:19" x14ac:dyDescent="0.25">
      <c r="B2228" s="172"/>
      <c r="C2228" s="170"/>
      <c r="D2228" s="170"/>
    </row>
    <row r="2231" spans="1:19" ht="15.75" x14ac:dyDescent="0.25">
      <c r="B2231" s="21" t="s">
        <v>794</v>
      </c>
      <c r="P2231" s="21"/>
    </row>
    <row r="2232" spans="1:19" ht="15.75" x14ac:dyDescent="0.25">
      <c r="B2232" s="164" t="s">
        <v>591</v>
      </c>
      <c r="C2232" s="165"/>
      <c r="D2232" s="165"/>
      <c r="E2232" s="165"/>
      <c r="F2232" s="154"/>
      <c r="P2232" s="166" t="s">
        <v>537</v>
      </c>
      <c r="Q2232" s="162"/>
      <c r="R2232" s="162"/>
      <c r="S2232" s="162"/>
    </row>
    <row r="2233" spans="1:19" ht="15.75" x14ac:dyDescent="0.25">
      <c r="B2233" s="21" t="s">
        <v>795</v>
      </c>
      <c r="P2233" s="21"/>
    </row>
    <row r="2234" spans="1:19" ht="16.5" thickBot="1" x14ac:dyDescent="0.3">
      <c r="B2234" s="9" t="s">
        <v>54</v>
      </c>
      <c r="C2234" s="9" t="s">
        <v>46</v>
      </c>
      <c r="D2234" s="9" t="s">
        <v>87</v>
      </c>
      <c r="P2234" s="9" t="s">
        <v>129</v>
      </c>
      <c r="Q2234" s="9" t="s">
        <v>130</v>
      </c>
      <c r="R2234" s="9" t="s">
        <v>46</v>
      </c>
      <c r="S2234" s="9" t="s">
        <v>131</v>
      </c>
    </row>
    <row r="2235" spans="1:19" x14ac:dyDescent="0.25">
      <c r="A2235">
        <v>1</v>
      </c>
      <c r="B2235" s="12">
        <v>0.11</v>
      </c>
      <c r="C2235" s="17">
        <v>1</v>
      </c>
      <c r="D2235" s="14">
        <f t="shared" ref="D2235:D2245" si="231">C2235/B2235</f>
        <v>9.0909090909090917</v>
      </c>
      <c r="O2235">
        <v>1</v>
      </c>
      <c r="P2235" s="12">
        <v>6.2</v>
      </c>
      <c r="Q2235" s="12">
        <v>2.5299999999999998</v>
      </c>
      <c r="R2235" s="17">
        <v>30.6</v>
      </c>
      <c r="S2235" s="14">
        <f>R2235/Q2235</f>
        <v>12.094861660079053</v>
      </c>
    </row>
    <row r="2236" spans="1:19" x14ac:dyDescent="0.25">
      <c r="A2236">
        <v>2</v>
      </c>
      <c r="B2236" s="12">
        <v>0.21</v>
      </c>
      <c r="C2236" s="17">
        <v>2.2999999999999998</v>
      </c>
      <c r="D2236" s="14">
        <f t="shared" si="231"/>
        <v>10.952380952380953</v>
      </c>
      <c r="O2236">
        <v>2</v>
      </c>
      <c r="P2236" s="12">
        <v>6.6</v>
      </c>
      <c r="Q2236" s="12">
        <v>2.75</v>
      </c>
      <c r="R2236" s="17">
        <v>33.700000000000003</v>
      </c>
      <c r="S2236" s="14">
        <f t="shared" ref="S2236:S2238" si="232">R2236/Q2236</f>
        <v>12.254545454545456</v>
      </c>
    </row>
    <row r="2237" spans="1:19" x14ac:dyDescent="0.25">
      <c r="A2237">
        <v>3</v>
      </c>
      <c r="B2237" s="12">
        <v>0.3</v>
      </c>
      <c r="C2237" s="17">
        <v>3.5</v>
      </c>
      <c r="D2237" s="14">
        <f t="shared" si="231"/>
        <v>11.666666666666668</v>
      </c>
      <c r="O2237">
        <v>3</v>
      </c>
      <c r="P2237" s="12">
        <v>7</v>
      </c>
      <c r="Q2237" s="12">
        <v>2.98</v>
      </c>
      <c r="R2237" s="17">
        <v>36.299999999999997</v>
      </c>
      <c r="S2237" s="14">
        <f t="shared" si="232"/>
        <v>12.181208053691273</v>
      </c>
    </row>
    <row r="2238" spans="1:19" x14ac:dyDescent="0.25">
      <c r="A2238">
        <v>4</v>
      </c>
      <c r="B2238" s="12">
        <v>0.52</v>
      </c>
      <c r="C2238" s="17">
        <v>6.8</v>
      </c>
      <c r="D2238" s="14">
        <f t="shared" si="231"/>
        <v>13.076923076923077</v>
      </c>
      <c r="O2238">
        <v>4</v>
      </c>
      <c r="P2238" s="12">
        <v>7.4</v>
      </c>
      <c r="Q2238" s="12">
        <v>3.16</v>
      </c>
      <c r="R2238" s="17">
        <v>38.799999999999997</v>
      </c>
      <c r="S2238" s="14">
        <f t="shared" si="232"/>
        <v>12.278481012658226</v>
      </c>
    </row>
    <row r="2239" spans="1:19" x14ac:dyDescent="0.25">
      <c r="A2239">
        <v>5</v>
      </c>
      <c r="B2239" s="12">
        <v>0.78</v>
      </c>
      <c r="C2239" s="17">
        <v>11</v>
      </c>
      <c r="D2239" s="14">
        <f t="shared" si="231"/>
        <v>14.102564102564102</v>
      </c>
    </row>
    <row r="2240" spans="1:19" x14ac:dyDescent="0.25">
      <c r="A2240">
        <v>6</v>
      </c>
      <c r="B2240" s="12">
        <v>1.07</v>
      </c>
      <c r="C2240" s="17">
        <v>15.8</v>
      </c>
      <c r="D2240" s="14">
        <f t="shared" si="231"/>
        <v>14.766355140186915</v>
      </c>
    </row>
    <row r="2241" spans="1:19" x14ac:dyDescent="0.25">
      <c r="A2241">
        <v>7</v>
      </c>
      <c r="B2241" s="12">
        <v>1.5</v>
      </c>
      <c r="C2241" s="17">
        <v>22.9</v>
      </c>
      <c r="D2241" s="14">
        <f t="shared" si="231"/>
        <v>15.266666666666666</v>
      </c>
    </row>
    <row r="2242" spans="1:19" x14ac:dyDescent="0.25">
      <c r="A2242">
        <v>8</v>
      </c>
      <c r="B2242" s="12">
        <v>1.89</v>
      </c>
      <c r="C2242" s="17">
        <v>27.6</v>
      </c>
      <c r="D2242" s="14">
        <f t="shared" si="231"/>
        <v>14.603174603174605</v>
      </c>
    </row>
    <row r="2243" spans="1:19" x14ac:dyDescent="0.25">
      <c r="A2243">
        <v>9</v>
      </c>
      <c r="B2243" s="12">
        <v>2.33</v>
      </c>
      <c r="C2243" s="17">
        <v>32.9</v>
      </c>
      <c r="D2243" s="14">
        <f t="shared" si="231"/>
        <v>14.120171673819742</v>
      </c>
    </row>
    <row r="2244" spans="1:19" x14ac:dyDescent="0.25">
      <c r="A2244">
        <v>10</v>
      </c>
      <c r="B2244" s="12">
        <v>2.87</v>
      </c>
      <c r="C2244" s="17">
        <v>36.299999999999997</v>
      </c>
      <c r="D2244" s="14">
        <f t="shared" si="231"/>
        <v>12.648083623693378</v>
      </c>
    </row>
    <row r="2245" spans="1:19" x14ac:dyDescent="0.25">
      <c r="A2245">
        <v>11</v>
      </c>
      <c r="B2245" s="12">
        <v>3.16</v>
      </c>
      <c r="C2245" s="17">
        <v>38.799999999999997</v>
      </c>
      <c r="D2245" s="14">
        <f t="shared" si="231"/>
        <v>12.278481012658226</v>
      </c>
    </row>
    <row r="2246" spans="1:19" x14ac:dyDescent="0.25">
      <c r="B2246" s="153"/>
      <c r="C2246" s="17"/>
      <c r="D2246" s="14"/>
    </row>
    <row r="2247" spans="1:19" x14ac:dyDescent="0.25">
      <c r="B2247" s="172"/>
      <c r="C2247" s="165"/>
      <c r="D2247" s="165"/>
    </row>
    <row r="2248" spans="1:19" x14ac:dyDescent="0.25">
      <c r="B2248" s="172"/>
      <c r="C2248" s="170"/>
      <c r="D2248" s="170"/>
    </row>
    <row r="2252" spans="1:19" x14ac:dyDescent="0.25">
      <c r="A2252" s="57"/>
      <c r="B2252" s="103" t="s">
        <v>672</v>
      </c>
      <c r="C2252" s="57"/>
      <c r="D2252" s="57"/>
      <c r="E2252" s="57"/>
      <c r="F2252" s="57"/>
      <c r="G2252" s="57"/>
      <c r="H2252" s="57"/>
      <c r="I2252" s="57"/>
      <c r="J2252" s="57"/>
      <c r="K2252" s="57"/>
      <c r="L2252" s="57"/>
      <c r="M2252" s="57"/>
      <c r="N2252" s="57"/>
      <c r="O2252" s="57"/>
      <c r="P2252" s="57"/>
      <c r="Q2252" s="57"/>
      <c r="R2252" s="57"/>
      <c r="S2252" s="57"/>
    </row>
    <row r="2254" spans="1:19" ht="15.75" x14ac:dyDescent="0.25">
      <c r="B2254" s="21" t="s">
        <v>673</v>
      </c>
      <c r="P2254" s="21"/>
    </row>
    <row r="2255" spans="1:19" ht="15.75" x14ac:dyDescent="0.25">
      <c r="B2255" s="164" t="s">
        <v>674</v>
      </c>
      <c r="C2255" s="164"/>
      <c r="D2255" s="164"/>
      <c r="E2255" s="164"/>
      <c r="F2255" s="149"/>
      <c r="P2255" s="166" t="s">
        <v>537</v>
      </c>
      <c r="Q2255" s="166"/>
      <c r="R2255" s="166"/>
      <c r="S2255" s="166"/>
    </row>
    <row r="2256" spans="1:19" ht="15.75" x14ac:dyDescent="0.25">
      <c r="B2256" s="21" t="s">
        <v>675</v>
      </c>
      <c r="P2256" s="21"/>
    </row>
    <row r="2257" spans="1:19" ht="16.5" thickBot="1" x14ac:dyDescent="0.3">
      <c r="B2257" s="9" t="s">
        <v>54</v>
      </c>
      <c r="C2257" s="9" t="s">
        <v>46</v>
      </c>
      <c r="D2257" s="9" t="s">
        <v>87</v>
      </c>
      <c r="P2257" s="9" t="s">
        <v>129</v>
      </c>
      <c r="Q2257" s="9" t="s">
        <v>130</v>
      </c>
      <c r="R2257" s="9" t="s">
        <v>46</v>
      </c>
      <c r="S2257" s="9" t="s">
        <v>131</v>
      </c>
    </row>
    <row r="2258" spans="1:19" x14ac:dyDescent="0.25">
      <c r="A2258">
        <v>1</v>
      </c>
      <c r="B2258" s="12">
        <v>0.04</v>
      </c>
      <c r="C2258" s="17">
        <v>1.2</v>
      </c>
      <c r="D2258" s="14">
        <f t="shared" ref="D2258:D2266" si="233">C2258/B2258</f>
        <v>30</v>
      </c>
      <c r="O2258">
        <v>1</v>
      </c>
      <c r="P2258" s="12">
        <v>9.3000000000000007</v>
      </c>
      <c r="Q2258" s="12">
        <v>2.06</v>
      </c>
      <c r="R2258" s="17">
        <v>58.5</v>
      </c>
      <c r="S2258" s="14">
        <f>R2258/Q2258</f>
        <v>28.398058252427184</v>
      </c>
    </row>
    <row r="2259" spans="1:19" x14ac:dyDescent="0.25">
      <c r="A2259">
        <v>2</v>
      </c>
      <c r="B2259" s="12">
        <v>0.2</v>
      </c>
      <c r="C2259" s="17">
        <v>8.6999999999999993</v>
      </c>
      <c r="D2259" s="14">
        <f t="shared" si="233"/>
        <v>43.499999999999993</v>
      </c>
      <c r="O2259">
        <v>2</v>
      </c>
      <c r="P2259" s="12">
        <v>9.9</v>
      </c>
      <c r="Q2259" s="12">
        <v>2.25</v>
      </c>
      <c r="R2259" s="17">
        <v>65.099999999999994</v>
      </c>
      <c r="S2259" s="14">
        <f t="shared" ref="S2259:S2260" si="234">R2259/Q2259</f>
        <v>28.93333333333333</v>
      </c>
    </row>
    <row r="2260" spans="1:19" x14ac:dyDescent="0.25">
      <c r="A2260">
        <v>3</v>
      </c>
      <c r="B2260" s="12">
        <v>0.53</v>
      </c>
      <c r="C2260" s="17">
        <v>21.4</v>
      </c>
      <c r="D2260" s="14">
        <f t="shared" si="233"/>
        <v>40.377358490566031</v>
      </c>
      <c r="O2260">
        <v>3</v>
      </c>
      <c r="P2260" s="12">
        <v>10.5</v>
      </c>
      <c r="Q2260" s="12">
        <v>2.4300000000000002</v>
      </c>
      <c r="R2260" s="17">
        <v>71.2</v>
      </c>
      <c r="S2260" s="14">
        <f t="shared" si="234"/>
        <v>29.300411522633745</v>
      </c>
    </row>
    <row r="2261" spans="1:19" x14ac:dyDescent="0.25">
      <c r="A2261">
        <v>4</v>
      </c>
      <c r="B2261" s="12">
        <v>0.9</v>
      </c>
      <c r="C2261" s="17">
        <v>34</v>
      </c>
      <c r="D2261" s="14">
        <f t="shared" si="233"/>
        <v>37.777777777777779</v>
      </c>
      <c r="O2261">
        <v>4</v>
      </c>
      <c r="P2261" s="12">
        <v>11.1</v>
      </c>
      <c r="Q2261" s="12">
        <v>2.6</v>
      </c>
      <c r="R2261" s="17">
        <v>77.2</v>
      </c>
      <c r="S2261" s="14">
        <f>R2261/Q2261</f>
        <v>29.692307692307693</v>
      </c>
    </row>
    <row r="2262" spans="1:19" x14ac:dyDescent="0.25">
      <c r="A2262">
        <v>5</v>
      </c>
      <c r="B2262" s="12">
        <v>1.29</v>
      </c>
      <c r="C2262" s="17">
        <v>45.7</v>
      </c>
      <c r="D2262" s="14">
        <f t="shared" si="233"/>
        <v>35.426356589147289</v>
      </c>
    </row>
    <row r="2263" spans="1:19" x14ac:dyDescent="0.25">
      <c r="A2263">
        <v>6</v>
      </c>
      <c r="B2263" s="12">
        <v>1.68</v>
      </c>
      <c r="C2263" s="17">
        <v>56.7</v>
      </c>
      <c r="D2263" s="14">
        <f t="shared" si="233"/>
        <v>33.75</v>
      </c>
    </row>
    <row r="2264" spans="1:19" x14ac:dyDescent="0.25">
      <c r="A2264">
        <v>7</v>
      </c>
      <c r="B2264" s="12">
        <v>2</v>
      </c>
      <c r="C2264" s="17">
        <v>64</v>
      </c>
      <c r="D2264" s="14">
        <f t="shared" si="233"/>
        <v>32</v>
      </c>
    </row>
    <row r="2265" spans="1:19" x14ac:dyDescent="0.25">
      <c r="A2265">
        <v>8</v>
      </c>
      <c r="B2265" s="12">
        <v>2.34</v>
      </c>
      <c r="C2265" s="17">
        <v>71.3</v>
      </c>
      <c r="D2265" s="14">
        <f t="shared" si="233"/>
        <v>30.470085470085472</v>
      </c>
    </row>
    <row r="2266" spans="1:19" x14ac:dyDescent="0.25">
      <c r="A2266">
        <v>9</v>
      </c>
      <c r="B2266" s="12">
        <v>2.6</v>
      </c>
      <c r="C2266" s="17">
        <v>77.2</v>
      </c>
      <c r="D2266" s="14">
        <f t="shared" si="233"/>
        <v>29.692307692307693</v>
      </c>
    </row>
    <row r="2267" spans="1:19" x14ac:dyDescent="0.25">
      <c r="B2267" s="12"/>
      <c r="C2267" s="17"/>
      <c r="D2267" s="14"/>
    </row>
    <row r="2268" spans="1:19" x14ac:dyDescent="0.25">
      <c r="B2268" s="12"/>
      <c r="C2268" s="17"/>
      <c r="D2268" s="14"/>
    </row>
    <row r="2269" spans="1:19" x14ac:dyDescent="0.25">
      <c r="B2269" s="12"/>
      <c r="C2269" s="17"/>
      <c r="D2269" s="14"/>
    </row>
    <row r="2270" spans="1:19" x14ac:dyDescent="0.25">
      <c r="B2270" s="12"/>
      <c r="C2270" s="17"/>
      <c r="D2270" s="14"/>
    </row>
    <row r="2271" spans="1:19" x14ac:dyDescent="0.25">
      <c r="B2271" s="12"/>
      <c r="C2271" s="17"/>
      <c r="D2271" s="14"/>
    </row>
    <row r="2272" spans="1:19" x14ac:dyDescent="0.25">
      <c r="B2272" s="12"/>
      <c r="C2272" s="17"/>
      <c r="D2272" s="14"/>
    </row>
    <row r="2274" spans="1:19" ht="15.75" x14ac:dyDescent="0.25">
      <c r="B2274" s="21" t="s">
        <v>673</v>
      </c>
      <c r="P2274" s="21"/>
    </row>
    <row r="2275" spans="1:19" ht="15.75" x14ac:dyDescent="0.25">
      <c r="B2275" s="164" t="s">
        <v>674</v>
      </c>
      <c r="C2275" s="165"/>
      <c r="D2275" s="165"/>
      <c r="E2275" s="165"/>
      <c r="F2275" s="127"/>
      <c r="P2275" s="166" t="s">
        <v>537</v>
      </c>
      <c r="Q2275" s="162"/>
      <c r="R2275" s="162"/>
      <c r="S2275" s="162"/>
    </row>
    <row r="2276" spans="1:19" ht="15.75" x14ac:dyDescent="0.25">
      <c r="B2276" s="21" t="s">
        <v>540</v>
      </c>
      <c r="P2276" s="21"/>
    </row>
    <row r="2277" spans="1:19" ht="16.5" thickBot="1" x14ac:dyDescent="0.3">
      <c r="B2277" s="9" t="s">
        <v>54</v>
      </c>
      <c r="C2277" s="9" t="s">
        <v>46</v>
      </c>
      <c r="D2277" s="9" t="s">
        <v>87</v>
      </c>
      <c r="P2277" s="9" t="s">
        <v>129</v>
      </c>
      <c r="Q2277" s="9" t="s">
        <v>130</v>
      </c>
      <c r="R2277" s="9" t="s">
        <v>46</v>
      </c>
      <c r="S2277" s="9" t="s">
        <v>131</v>
      </c>
    </row>
    <row r="2278" spans="1:19" x14ac:dyDescent="0.25">
      <c r="A2278">
        <v>1</v>
      </c>
      <c r="B2278" s="12">
        <v>0.04</v>
      </c>
      <c r="C2278" s="17">
        <v>2.2000000000000002</v>
      </c>
      <c r="D2278" s="14">
        <f t="shared" ref="D2278:D2287" si="235">C2278/B2278</f>
        <v>55</v>
      </c>
      <c r="O2278">
        <v>1</v>
      </c>
      <c r="P2278" s="12">
        <v>9.3000000000000007</v>
      </c>
      <c r="Q2278" s="12">
        <v>2.82</v>
      </c>
      <c r="R2278" s="17">
        <v>105.6</v>
      </c>
      <c r="S2278" s="14">
        <f>R2278/Q2278</f>
        <v>37.446808510638299</v>
      </c>
    </row>
    <row r="2279" spans="1:19" x14ac:dyDescent="0.25">
      <c r="A2279">
        <v>2</v>
      </c>
      <c r="B2279" s="12">
        <v>0.2</v>
      </c>
      <c r="C2279" s="17">
        <v>14.1</v>
      </c>
      <c r="D2279" s="14">
        <f t="shared" si="235"/>
        <v>70.5</v>
      </c>
      <c r="O2279">
        <v>2</v>
      </c>
      <c r="P2279" s="12">
        <v>9.9</v>
      </c>
      <c r="Q2279" s="12">
        <v>3.16</v>
      </c>
      <c r="R2279" s="17">
        <v>121.3</v>
      </c>
      <c r="S2279" s="14">
        <f t="shared" ref="S2279:S2281" si="236">R2279/Q2279</f>
        <v>38.386075949367083</v>
      </c>
    </row>
    <row r="2280" spans="1:19" x14ac:dyDescent="0.25">
      <c r="A2280">
        <v>3</v>
      </c>
      <c r="B2280" s="12">
        <v>0.55000000000000004</v>
      </c>
      <c r="C2280" s="17">
        <v>34.200000000000003</v>
      </c>
      <c r="D2280" s="14">
        <f t="shared" si="235"/>
        <v>62.18181818181818</v>
      </c>
      <c r="O2280">
        <v>3</v>
      </c>
      <c r="P2280" s="12">
        <v>10.5</v>
      </c>
      <c r="Q2280" s="12">
        <v>3.41</v>
      </c>
      <c r="R2280" s="17">
        <v>129</v>
      </c>
      <c r="S2280" s="14">
        <f t="shared" si="236"/>
        <v>37.829912023460409</v>
      </c>
    </row>
    <row r="2281" spans="1:19" x14ac:dyDescent="0.25">
      <c r="A2281">
        <v>4</v>
      </c>
      <c r="B2281" s="12">
        <v>0.91</v>
      </c>
      <c r="C2281" s="17">
        <v>52.3</v>
      </c>
      <c r="D2281" s="14">
        <f t="shared" si="235"/>
        <v>57.472527472527467</v>
      </c>
      <c r="O2281">
        <v>4</v>
      </c>
      <c r="P2281" s="12">
        <v>11.1</v>
      </c>
      <c r="Q2281" s="12">
        <v>3.61</v>
      </c>
      <c r="R2281" s="17">
        <v>140</v>
      </c>
      <c r="S2281" s="14">
        <f t="shared" si="236"/>
        <v>38.78116343490305</v>
      </c>
    </row>
    <row r="2282" spans="1:19" x14ac:dyDescent="0.25">
      <c r="A2282">
        <v>5</v>
      </c>
      <c r="B2282" s="12">
        <v>1.41</v>
      </c>
      <c r="C2282" s="17">
        <v>73.2</v>
      </c>
      <c r="D2282" s="14">
        <f t="shared" si="235"/>
        <v>51.914893617021285</v>
      </c>
    </row>
    <row r="2283" spans="1:19" x14ac:dyDescent="0.25">
      <c r="A2283">
        <v>6</v>
      </c>
      <c r="B2283" s="12">
        <v>1.88</v>
      </c>
      <c r="C2283" s="17">
        <v>90.3</v>
      </c>
      <c r="D2283" s="14">
        <f t="shared" si="235"/>
        <v>48.031914893617021</v>
      </c>
    </row>
    <row r="2284" spans="1:19" x14ac:dyDescent="0.25">
      <c r="A2284">
        <v>7</v>
      </c>
      <c r="B2284" s="12">
        <v>2.61</v>
      </c>
      <c r="C2284" s="17">
        <v>113.4</v>
      </c>
      <c r="D2284" s="14">
        <f t="shared" si="235"/>
        <v>43.448275862068968</v>
      </c>
    </row>
    <row r="2285" spans="1:19" x14ac:dyDescent="0.25">
      <c r="A2285">
        <v>8</v>
      </c>
      <c r="B2285" s="12">
        <v>3.12</v>
      </c>
      <c r="C2285" s="17">
        <v>129.9</v>
      </c>
      <c r="D2285" s="14">
        <f t="shared" si="235"/>
        <v>41.634615384615387</v>
      </c>
    </row>
    <row r="2286" spans="1:19" x14ac:dyDescent="0.25">
      <c r="A2286">
        <v>9</v>
      </c>
      <c r="B2286" s="12">
        <v>3.32</v>
      </c>
      <c r="C2286" s="17">
        <v>133.80000000000001</v>
      </c>
      <c r="D2286" s="14">
        <f t="shared" si="235"/>
        <v>40.30120481927711</v>
      </c>
    </row>
    <row r="2287" spans="1:19" x14ac:dyDescent="0.25">
      <c r="A2287">
        <v>10</v>
      </c>
      <c r="B2287" s="12">
        <v>3.61</v>
      </c>
      <c r="C2287" s="17">
        <v>140</v>
      </c>
      <c r="D2287" s="14">
        <f t="shared" si="235"/>
        <v>38.78116343490305</v>
      </c>
    </row>
    <row r="2288" spans="1:19" x14ac:dyDescent="0.25">
      <c r="B2288" s="12"/>
      <c r="C2288" s="17"/>
      <c r="D2288" s="14"/>
    </row>
    <row r="2289" spans="1:19" x14ac:dyDescent="0.25">
      <c r="B2289" s="12"/>
      <c r="C2289" s="17"/>
      <c r="D2289" s="14"/>
    </row>
    <row r="2290" spans="1:19" x14ac:dyDescent="0.25">
      <c r="B2290" s="12"/>
      <c r="C2290" s="17"/>
      <c r="D2290" s="14"/>
    </row>
    <row r="2291" spans="1:19" x14ac:dyDescent="0.25">
      <c r="B2291" s="12"/>
      <c r="C2291" s="17"/>
      <c r="D2291" s="14"/>
    </row>
    <row r="2294" spans="1:19" x14ac:dyDescent="0.25">
      <c r="A2294" s="57"/>
      <c r="B2294" s="103" t="s">
        <v>681</v>
      </c>
      <c r="C2294" s="57"/>
      <c r="D2294" s="57"/>
      <c r="E2294" s="57"/>
      <c r="F2294" s="57"/>
      <c r="G2294" s="57"/>
      <c r="H2294" s="57"/>
      <c r="I2294" s="57"/>
      <c r="J2294" s="57"/>
      <c r="K2294" s="57"/>
      <c r="L2294" s="57"/>
      <c r="M2294" s="57"/>
      <c r="N2294" s="57"/>
      <c r="O2294" s="57"/>
      <c r="P2294" s="57"/>
      <c r="Q2294" s="57"/>
      <c r="R2294" s="57"/>
      <c r="S2294" s="57"/>
    </row>
    <row r="2296" spans="1:19" ht="15.75" x14ac:dyDescent="0.25">
      <c r="B2296" s="21" t="s">
        <v>676</v>
      </c>
      <c r="P2296" s="21"/>
    </row>
    <row r="2297" spans="1:19" ht="15.75" x14ac:dyDescent="0.25">
      <c r="B2297" s="164" t="s">
        <v>682</v>
      </c>
      <c r="C2297" s="165"/>
      <c r="D2297" s="165"/>
      <c r="E2297" s="165"/>
      <c r="F2297" s="128"/>
      <c r="P2297" s="166" t="s">
        <v>537</v>
      </c>
      <c r="Q2297" s="162"/>
      <c r="R2297" s="162"/>
      <c r="S2297" s="162"/>
    </row>
    <row r="2298" spans="1:19" ht="15.75" x14ac:dyDescent="0.25">
      <c r="B2298" s="21" t="s">
        <v>675</v>
      </c>
      <c r="P2298" s="21"/>
    </row>
    <row r="2299" spans="1:19" ht="16.5" thickBot="1" x14ac:dyDescent="0.3">
      <c r="B2299" s="9" t="s">
        <v>54</v>
      </c>
      <c r="C2299" s="9" t="s">
        <v>46</v>
      </c>
      <c r="D2299" s="9" t="s">
        <v>87</v>
      </c>
      <c r="P2299" s="9" t="s">
        <v>129</v>
      </c>
      <c r="Q2299" s="9" t="s">
        <v>130</v>
      </c>
      <c r="R2299" s="9" t="s">
        <v>46</v>
      </c>
      <c r="S2299" s="9" t="s">
        <v>131</v>
      </c>
    </row>
    <row r="2300" spans="1:19" x14ac:dyDescent="0.25">
      <c r="A2300">
        <v>1</v>
      </c>
      <c r="B2300" s="12">
        <v>0.12</v>
      </c>
      <c r="C2300" s="17">
        <v>1.8</v>
      </c>
      <c r="D2300" s="14">
        <f t="shared" ref="D2300:D2308" si="237">C2300/B2300</f>
        <v>15.000000000000002</v>
      </c>
      <c r="O2300">
        <v>1</v>
      </c>
      <c r="P2300" s="12">
        <v>3.1</v>
      </c>
      <c r="Q2300" s="12">
        <v>2.25</v>
      </c>
      <c r="R2300" s="17">
        <v>21.3</v>
      </c>
      <c r="S2300" s="14">
        <f>R2300/Q2300</f>
        <v>9.4666666666666668</v>
      </c>
    </row>
    <row r="2301" spans="1:19" x14ac:dyDescent="0.25">
      <c r="A2301">
        <v>2</v>
      </c>
      <c r="B2301" s="12">
        <v>0.22</v>
      </c>
      <c r="C2301" s="17">
        <v>3.8</v>
      </c>
      <c r="D2301" s="14">
        <f t="shared" si="237"/>
        <v>17.272727272727273</v>
      </c>
      <c r="O2301">
        <v>2</v>
      </c>
      <c r="P2301" s="12">
        <v>3.3</v>
      </c>
      <c r="Q2301" s="12">
        <v>2.52</v>
      </c>
      <c r="R2301" s="17">
        <v>24.2</v>
      </c>
      <c r="S2301" s="14">
        <f t="shared" ref="S2301:S2302" si="238">R2301/Q2301</f>
        <v>9.6031746031746028</v>
      </c>
    </row>
    <row r="2302" spans="1:19" x14ac:dyDescent="0.25">
      <c r="A2302">
        <v>3</v>
      </c>
      <c r="B2302" s="12">
        <v>0.43</v>
      </c>
      <c r="C2302" s="17">
        <v>6.9</v>
      </c>
      <c r="D2302" s="14">
        <f t="shared" si="237"/>
        <v>16.046511627906977</v>
      </c>
      <c r="O2302">
        <v>3</v>
      </c>
      <c r="P2302" s="12">
        <v>3.5</v>
      </c>
      <c r="Q2302" s="12">
        <v>2.78</v>
      </c>
      <c r="R2302" s="17">
        <v>26.6</v>
      </c>
      <c r="S2302" s="14">
        <f t="shared" si="238"/>
        <v>9.5683453237410081</v>
      </c>
    </row>
    <row r="2303" spans="1:19" x14ac:dyDescent="0.25">
      <c r="A2303">
        <v>4</v>
      </c>
      <c r="B2303" s="12">
        <v>0.75</v>
      </c>
      <c r="C2303" s="17">
        <v>10.7</v>
      </c>
      <c r="D2303" s="14">
        <f t="shared" si="237"/>
        <v>14.266666666666666</v>
      </c>
      <c r="O2303">
        <v>4</v>
      </c>
      <c r="P2303" s="12">
        <v>3.7</v>
      </c>
      <c r="Q2303" s="12">
        <v>2.96</v>
      </c>
      <c r="R2303" s="17">
        <v>28.7</v>
      </c>
      <c r="S2303" s="14">
        <f>R2303/Q2303</f>
        <v>9.6959459459459456</v>
      </c>
    </row>
    <row r="2304" spans="1:19" x14ac:dyDescent="0.25">
      <c r="A2304">
        <v>5</v>
      </c>
      <c r="B2304" s="12">
        <v>1.27</v>
      </c>
      <c r="C2304" s="17">
        <v>15.9</v>
      </c>
      <c r="D2304" s="14">
        <f t="shared" si="237"/>
        <v>12.51968503937008</v>
      </c>
    </row>
    <row r="2305" spans="1:19" x14ac:dyDescent="0.25">
      <c r="A2305">
        <v>6</v>
      </c>
      <c r="B2305" s="12">
        <v>1.75</v>
      </c>
      <c r="C2305" s="17">
        <v>20.3</v>
      </c>
      <c r="D2305" s="14">
        <f t="shared" si="237"/>
        <v>11.6</v>
      </c>
    </row>
    <row r="2306" spans="1:19" x14ac:dyDescent="0.25">
      <c r="A2306">
        <v>7</v>
      </c>
      <c r="B2306" s="12">
        <v>2.35</v>
      </c>
      <c r="C2306" s="17">
        <v>24.9</v>
      </c>
      <c r="D2306" s="14">
        <f t="shared" si="237"/>
        <v>10.595744680851062</v>
      </c>
    </row>
    <row r="2307" spans="1:19" x14ac:dyDescent="0.25">
      <c r="A2307">
        <v>8</v>
      </c>
      <c r="B2307" s="12">
        <v>2.75</v>
      </c>
      <c r="C2307" s="17">
        <v>27.6</v>
      </c>
      <c r="D2307" s="14">
        <f t="shared" si="237"/>
        <v>10.036363636363637</v>
      </c>
    </row>
    <row r="2308" spans="1:19" x14ac:dyDescent="0.25">
      <c r="A2308">
        <v>9</v>
      </c>
      <c r="B2308" s="12">
        <v>2.96</v>
      </c>
      <c r="C2308" s="17">
        <v>28.7</v>
      </c>
      <c r="D2308" s="14">
        <f t="shared" si="237"/>
        <v>9.6959459459459456</v>
      </c>
    </row>
    <row r="2309" spans="1:19" x14ac:dyDescent="0.25">
      <c r="B2309" s="12"/>
      <c r="C2309" s="17"/>
      <c r="D2309" s="14"/>
    </row>
    <row r="2310" spans="1:19" x14ac:dyDescent="0.25">
      <c r="B2310" s="12"/>
      <c r="C2310" s="17"/>
      <c r="D2310" s="14"/>
    </row>
    <row r="2311" spans="1:19" x14ac:dyDescent="0.25">
      <c r="B2311" s="12"/>
      <c r="C2311" s="17"/>
      <c r="D2311" s="14"/>
    </row>
    <row r="2312" spans="1:19" x14ac:dyDescent="0.25">
      <c r="B2312" s="12"/>
      <c r="C2312" s="17"/>
      <c r="D2312" s="14"/>
    </row>
    <row r="2313" spans="1:19" x14ac:dyDescent="0.25">
      <c r="B2313" s="12"/>
      <c r="C2313" s="17"/>
      <c r="D2313" s="14"/>
    </row>
    <row r="2314" spans="1:19" x14ac:dyDescent="0.25">
      <c r="B2314" s="12"/>
      <c r="C2314" s="17"/>
      <c r="D2314" s="14"/>
    </row>
    <row r="2316" spans="1:19" ht="15.75" x14ac:dyDescent="0.25">
      <c r="B2316" s="21" t="s">
        <v>676</v>
      </c>
      <c r="P2316" s="21"/>
    </row>
    <row r="2317" spans="1:19" ht="15.75" x14ac:dyDescent="0.25">
      <c r="B2317" s="164" t="s">
        <v>682</v>
      </c>
      <c r="C2317" s="165"/>
      <c r="D2317" s="165"/>
      <c r="E2317" s="165"/>
      <c r="F2317" s="128"/>
      <c r="P2317" s="166" t="s">
        <v>537</v>
      </c>
      <c r="Q2317" s="162"/>
      <c r="R2317" s="162"/>
      <c r="S2317" s="162"/>
    </row>
    <row r="2318" spans="1:19" ht="15.75" x14ac:dyDescent="0.25">
      <c r="B2318" s="21" t="s">
        <v>540</v>
      </c>
      <c r="P2318" s="21"/>
    </row>
    <row r="2319" spans="1:19" ht="16.5" thickBot="1" x14ac:dyDescent="0.3">
      <c r="B2319" s="9" t="s">
        <v>54</v>
      </c>
      <c r="C2319" s="9" t="s">
        <v>46</v>
      </c>
      <c r="D2319" s="9" t="s">
        <v>87</v>
      </c>
      <c r="P2319" s="9" t="s">
        <v>129</v>
      </c>
      <c r="Q2319" s="9" t="s">
        <v>130</v>
      </c>
      <c r="R2319" s="9" t="s">
        <v>46</v>
      </c>
      <c r="S2319" s="9" t="s">
        <v>131</v>
      </c>
    </row>
    <row r="2320" spans="1:19" x14ac:dyDescent="0.25">
      <c r="A2320">
        <v>1</v>
      </c>
      <c r="B2320" s="12">
        <v>0.1</v>
      </c>
      <c r="C2320" s="17">
        <v>2.7</v>
      </c>
      <c r="D2320" s="14">
        <f t="shared" ref="D2320:D2328" si="239">C2320/B2320</f>
        <v>27</v>
      </c>
      <c r="O2320">
        <v>1</v>
      </c>
      <c r="P2320" s="12">
        <v>3.1</v>
      </c>
      <c r="Q2320" s="12">
        <v>2.52</v>
      </c>
      <c r="R2320" s="17">
        <v>30.9</v>
      </c>
      <c r="S2320" s="14">
        <f>R2320/Q2320</f>
        <v>12.261904761904761</v>
      </c>
    </row>
    <row r="2321" spans="1:19" x14ac:dyDescent="0.25">
      <c r="A2321">
        <v>2</v>
      </c>
      <c r="B2321" s="12">
        <v>0.34</v>
      </c>
      <c r="C2321" s="17">
        <v>8</v>
      </c>
      <c r="D2321" s="14">
        <f t="shared" si="239"/>
        <v>23.52941176470588</v>
      </c>
      <c r="O2321">
        <v>2</v>
      </c>
      <c r="P2321" s="12">
        <v>3.3</v>
      </c>
      <c r="Q2321" s="12">
        <v>2.89</v>
      </c>
      <c r="R2321" s="17">
        <v>36.200000000000003</v>
      </c>
      <c r="S2321" s="14">
        <f t="shared" ref="S2321:S2323" si="240">R2321/Q2321</f>
        <v>12.525951557093427</v>
      </c>
    </row>
    <row r="2322" spans="1:19" x14ac:dyDescent="0.25">
      <c r="A2322">
        <v>3</v>
      </c>
      <c r="B2322" s="12">
        <v>0.63</v>
      </c>
      <c r="C2322" s="17">
        <v>13.2</v>
      </c>
      <c r="D2322" s="14">
        <f t="shared" si="239"/>
        <v>20.952380952380953</v>
      </c>
      <c r="O2322">
        <v>3</v>
      </c>
      <c r="P2322" s="12">
        <v>3.5</v>
      </c>
      <c r="Q2322" s="12">
        <v>3.22</v>
      </c>
      <c r="R2322" s="17">
        <v>39.799999999999997</v>
      </c>
      <c r="S2322" s="14">
        <f t="shared" si="240"/>
        <v>12.360248447204967</v>
      </c>
    </row>
    <row r="2323" spans="1:19" x14ac:dyDescent="0.25">
      <c r="A2323">
        <v>4</v>
      </c>
      <c r="B2323" s="12">
        <v>1.02</v>
      </c>
      <c r="C2323" s="17">
        <v>18.8</v>
      </c>
      <c r="D2323" s="14">
        <f t="shared" si="239"/>
        <v>18.43137254901961</v>
      </c>
      <c r="O2323">
        <v>4</v>
      </c>
      <c r="P2323" s="12">
        <v>3.7</v>
      </c>
      <c r="Q2323" s="12">
        <v>3.4</v>
      </c>
      <c r="R2323" s="17">
        <v>42.5</v>
      </c>
      <c r="S2323" s="14">
        <f t="shared" si="240"/>
        <v>12.5</v>
      </c>
    </row>
    <row r="2324" spans="1:19" x14ac:dyDescent="0.25">
      <c r="A2324">
        <v>5</v>
      </c>
      <c r="B2324" s="12">
        <v>1.43</v>
      </c>
      <c r="C2324" s="17">
        <v>24.4</v>
      </c>
      <c r="D2324" s="14">
        <f t="shared" si="239"/>
        <v>17.062937062937063</v>
      </c>
    </row>
    <row r="2325" spans="1:19" x14ac:dyDescent="0.25">
      <c r="A2325">
        <v>6</v>
      </c>
      <c r="B2325" s="12">
        <v>2.0099999999999998</v>
      </c>
      <c r="C2325" s="17">
        <v>30.8</v>
      </c>
      <c r="D2325" s="14">
        <f t="shared" si="239"/>
        <v>15.323383084577117</v>
      </c>
    </row>
    <row r="2326" spans="1:19" x14ac:dyDescent="0.25">
      <c r="A2326">
        <v>7</v>
      </c>
      <c r="B2326" s="12">
        <v>2.61</v>
      </c>
      <c r="C2326" s="17">
        <v>36.6</v>
      </c>
      <c r="D2326" s="14">
        <f t="shared" si="239"/>
        <v>14.022988505747128</v>
      </c>
    </row>
    <row r="2327" spans="1:19" x14ac:dyDescent="0.25">
      <c r="A2327">
        <v>8</v>
      </c>
      <c r="B2327" s="12">
        <v>3.13</v>
      </c>
      <c r="C2327" s="17">
        <v>40.700000000000003</v>
      </c>
      <c r="D2327" s="14">
        <f t="shared" si="239"/>
        <v>13.003194888178916</v>
      </c>
    </row>
    <row r="2328" spans="1:19" x14ac:dyDescent="0.25">
      <c r="A2328">
        <v>9</v>
      </c>
      <c r="B2328" s="12">
        <v>3.4</v>
      </c>
      <c r="C2328" s="17">
        <v>42.5</v>
      </c>
      <c r="D2328" s="14">
        <f t="shared" si="239"/>
        <v>12.5</v>
      </c>
    </row>
    <row r="2329" spans="1:19" x14ac:dyDescent="0.25">
      <c r="B2329" s="12"/>
      <c r="C2329" s="17"/>
      <c r="D2329" s="14"/>
    </row>
    <row r="2330" spans="1:19" x14ac:dyDescent="0.25">
      <c r="B2330" s="12"/>
      <c r="C2330" s="17"/>
      <c r="D2330" s="14"/>
    </row>
    <row r="2331" spans="1:19" x14ac:dyDescent="0.25">
      <c r="B2331" s="12"/>
      <c r="C2331" s="17"/>
      <c r="D2331" s="14"/>
    </row>
    <row r="2332" spans="1:19" x14ac:dyDescent="0.25">
      <c r="B2332" s="12"/>
      <c r="C2332" s="17"/>
      <c r="D2332" s="14"/>
    </row>
    <row r="2333" spans="1:19" x14ac:dyDescent="0.25">
      <c r="B2333" s="12"/>
      <c r="C2333" s="17"/>
      <c r="D2333" s="14"/>
    </row>
    <row r="2336" spans="1:19" ht="15.75" x14ac:dyDescent="0.25">
      <c r="B2336" s="21" t="s">
        <v>676</v>
      </c>
      <c r="P2336" s="21"/>
    </row>
    <row r="2337" spans="1:19" ht="15.75" x14ac:dyDescent="0.25">
      <c r="B2337" s="164" t="s">
        <v>682</v>
      </c>
      <c r="C2337" s="165"/>
      <c r="D2337" s="165"/>
      <c r="E2337" s="165"/>
      <c r="F2337" s="128"/>
      <c r="P2337" s="166" t="s">
        <v>537</v>
      </c>
      <c r="Q2337" s="162"/>
      <c r="R2337" s="162"/>
      <c r="S2337" s="162"/>
    </row>
    <row r="2338" spans="1:19" ht="15.75" x14ac:dyDescent="0.25">
      <c r="B2338" s="21" t="s">
        <v>553</v>
      </c>
      <c r="P2338" s="21"/>
    </row>
    <row r="2339" spans="1:19" ht="16.5" thickBot="1" x14ac:dyDescent="0.3">
      <c r="B2339" s="9" t="s">
        <v>54</v>
      </c>
      <c r="C2339" s="9" t="s">
        <v>46</v>
      </c>
      <c r="D2339" s="9" t="s">
        <v>87</v>
      </c>
      <c r="P2339" s="9" t="s">
        <v>129</v>
      </c>
      <c r="Q2339" s="9" t="s">
        <v>130</v>
      </c>
      <c r="R2339" s="9" t="s">
        <v>46</v>
      </c>
      <c r="S2339" s="9" t="s">
        <v>131</v>
      </c>
    </row>
    <row r="2340" spans="1:19" x14ac:dyDescent="0.25">
      <c r="A2340">
        <v>1</v>
      </c>
      <c r="B2340" s="12">
        <v>0.1</v>
      </c>
      <c r="C2340" s="17">
        <v>1.2</v>
      </c>
      <c r="D2340" s="14">
        <f t="shared" ref="D2340:D2348" si="241">C2340/B2340</f>
        <v>11.999999999999998</v>
      </c>
      <c r="O2340">
        <v>1</v>
      </c>
      <c r="P2340" s="12">
        <v>3.1</v>
      </c>
      <c r="Q2340" s="12">
        <v>1.66</v>
      </c>
      <c r="R2340" s="17">
        <v>18.899999999999999</v>
      </c>
      <c r="S2340" s="14">
        <f>R2340/Q2340</f>
        <v>11.385542168674698</v>
      </c>
    </row>
    <row r="2341" spans="1:19" x14ac:dyDescent="0.25">
      <c r="A2341">
        <v>2</v>
      </c>
      <c r="B2341" s="12">
        <v>0.24</v>
      </c>
      <c r="C2341" s="17">
        <v>3.7</v>
      </c>
      <c r="D2341" s="14">
        <f t="shared" si="241"/>
        <v>15.416666666666668</v>
      </c>
      <c r="O2341">
        <v>2</v>
      </c>
      <c r="P2341" s="12">
        <v>3.3</v>
      </c>
      <c r="Q2341" s="12">
        <v>1.86</v>
      </c>
      <c r="R2341" s="17">
        <v>21.2</v>
      </c>
      <c r="S2341" s="14">
        <f t="shared" ref="S2341:S2343" si="242">R2341/Q2341</f>
        <v>11.39784946236559</v>
      </c>
    </row>
    <row r="2342" spans="1:19" x14ac:dyDescent="0.25">
      <c r="A2342">
        <v>3</v>
      </c>
      <c r="B2342" s="12">
        <v>0.43</v>
      </c>
      <c r="C2342" s="17">
        <v>6.5</v>
      </c>
      <c r="D2342" s="14">
        <f t="shared" si="241"/>
        <v>15.116279069767442</v>
      </c>
      <c r="O2342">
        <v>3</v>
      </c>
      <c r="P2342" s="12">
        <v>3.5</v>
      </c>
      <c r="Q2342" s="12">
        <v>2.04</v>
      </c>
      <c r="R2342" s="17">
        <v>23.9</v>
      </c>
      <c r="S2342" s="14">
        <f t="shared" si="242"/>
        <v>11.715686274509803</v>
      </c>
    </row>
    <row r="2343" spans="1:19" x14ac:dyDescent="0.25">
      <c r="A2343">
        <v>4</v>
      </c>
      <c r="B2343" s="12">
        <v>0.63</v>
      </c>
      <c r="C2343" s="17">
        <v>9.1999999999999993</v>
      </c>
      <c r="D2343" s="14">
        <f t="shared" si="241"/>
        <v>14.603174603174603</v>
      </c>
      <c r="O2343">
        <v>4</v>
      </c>
      <c r="P2343" s="12">
        <v>3.7</v>
      </c>
      <c r="Q2343" s="12">
        <v>2.1800000000000002</v>
      </c>
      <c r="R2343" s="17">
        <v>25.9</v>
      </c>
      <c r="S2343" s="14">
        <f t="shared" si="242"/>
        <v>11.880733944954127</v>
      </c>
    </row>
    <row r="2344" spans="1:19" x14ac:dyDescent="0.25">
      <c r="A2344">
        <v>5</v>
      </c>
      <c r="B2344" s="12">
        <v>0.94</v>
      </c>
      <c r="C2344" s="17">
        <v>13.2</v>
      </c>
      <c r="D2344" s="14">
        <f t="shared" si="241"/>
        <v>14.042553191489361</v>
      </c>
    </row>
    <row r="2345" spans="1:19" x14ac:dyDescent="0.25">
      <c r="A2345">
        <v>6</v>
      </c>
      <c r="B2345" s="12">
        <v>1.38</v>
      </c>
      <c r="C2345" s="17">
        <v>18.399999999999999</v>
      </c>
      <c r="D2345" s="14">
        <f t="shared" si="241"/>
        <v>13.333333333333334</v>
      </c>
    </row>
    <row r="2346" spans="1:19" x14ac:dyDescent="0.25">
      <c r="A2346">
        <v>7</v>
      </c>
      <c r="B2346" s="12">
        <v>1.71</v>
      </c>
      <c r="C2346" s="17">
        <v>21.7</v>
      </c>
      <c r="D2346" s="14">
        <f t="shared" si="241"/>
        <v>12.690058479532164</v>
      </c>
    </row>
    <row r="2347" spans="1:19" x14ac:dyDescent="0.25">
      <c r="A2347">
        <v>8</v>
      </c>
      <c r="B2347" s="12">
        <v>1.97</v>
      </c>
      <c r="C2347" s="17">
        <v>23.9</v>
      </c>
      <c r="D2347" s="14">
        <f t="shared" si="241"/>
        <v>12.131979695431472</v>
      </c>
    </row>
    <row r="2348" spans="1:19" x14ac:dyDescent="0.25">
      <c r="A2348">
        <v>9</v>
      </c>
      <c r="B2348" s="12">
        <v>2.1800000000000002</v>
      </c>
      <c r="C2348" s="17">
        <v>25.9</v>
      </c>
      <c r="D2348" s="14">
        <f t="shared" si="241"/>
        <v>11.880733944954127</v>
      </c>
    </row>
    <row r="2349" spans="1:19" x14ac:dyDescent="0.25">
      <c r="B2349" s="12"/>
      <c r="C2349" s="17"/>
      <c r="D2349" s="14"/>
    </row>
    <row r="2350" spans="1:19" x14ac:dyDescent="0.25">
      <c r="B2350" s="12"/>
      <c r="C2350" s="17"/>
      <c r="D2350" s="14"/>
    </row>
    <row r="2351" spans="1:19" x14ac:dyDescent="0.25">
      <c r="B2351" s="12"/>
      <c r="C2351" s="17"/>
      <c r="D2351" s="14"/>
    </row>
    <row r="2352" spans="1:19" x14ac:dyDescent="0.25">
      <c r="B2352" s="12"/>
      <c r="C2352" s="17"/>
      <c r="D2352" s="14"/>
    </row>
    <row r="2353" spans="1:19" x14ac:dyDescent="0.25">
      <c r="B2353" s="12"/>
      <c r="C2353" s="17"/>
      <c r="D2353" s="14"/>
    </row>
    <row r="2356" spans="1:19" ht="15.75" x14ac:dyDescent="0.25">
      <c r="B2356" s="21" t="s">
        <v>732</v>
      </c>
      <c r="P2356" s="21"/>
    </row>
    <row r="2357" spans="1:19" ht="15.75" x14ac:dyDescent="0.25">
      <c r="B2357" s="164" t="s">
        <v>733</v>
      </c>
      <c r="C2357" s="165"/>
      <c r="D2357" s="165"/>
      <c r="E2357" s="165"/>
      <c r="F2357" s="132"/>
      <c r="P2357" s="166" t="s">
        <v>537</v>
      </c>
      <c r="Q2357" s="162"/>
      <c r="R2357" s="162"/>
      <c r="S2357" s="162"/>
    </row>
    <row r="2358" spans="1:19" ht="15.75" x14ac:dyDescent="0.25">
      <c r="B2358" s="21" t="s">
        <v>734</v>
      </c>
      <c r="P2358" s="21"/>
    </row>
    <row r="2359" spans="1:19" ht="16.5" thickBot="1" x14ac:dyDescent="0.3">
      <c r="B2359" s="9" t="s">
        <v>54</v>
      </c>
      <c r="C2359" s="9" t="s">
        <v>46</v>
      </c>
      <c r="D2359" s="9" t="s">
        <v>87</v>
      </c>
      <c r="P2359" s="9" t="s">
        <v>129</v>
      </c>
      <c r="Q2359" s="9" t="s">
        <v>130</v>
      </c>
      <c r="R2359" s="9" t="s">
        <v>46</v>
      </c>
      <c r="S2359" s="9" t="s">
        <v>131</v>
      </c>
    </row>
    <row r="2360" spans="1:19" x14ac:dyDescent="0.25">
      <c r="A2360">
        <v>1</v>
      </c>
      <c r="B2360" s="12">
        <v>0.11</v>
      </c>
      <c r="C2360" s="17">
        <v>2.1</v>
      </c>
      <c r="D2360" s="14">
        <f t="shared" ref="D2360:D2369" si="243">C2360/B2360</f>
        <v>19.09090909090909</v>
      </c>
      <c r="O2360">
        <v>1</v>
      </c>
      <c r="P2360" s="12">
        <v>6.2</v>
      </c>
      <c r="Q2360" s="12">
        <v>3.8</v>
      </c>
      <c r="R2360" s="17">
        <v>45.2</v>
      </c>
      <c r="S2360" s="14">
        <f>R2360/Q2360</f>
        <v>11.894736842105264</v>
      </c>
    </row>
    <row r="2361" spans="1:19" x14ac:dyDescent="0.25">
      <c r="A2361">
        <v>2</v>
      </c>
      <c r="B2361" s="12">
        <v>0.38</v>
      </c>
      <c r="C2361" s="17">
        <v>7.4</v>
      </c>
      <c r="D2361" s="14">
        <f t="shared" si="243"/>
        <v>19.473684210526315</v>
      </c>
      <c r="O2361">
        <v>2</v>
      </c>
      <c r="P2361" s="12">
        <v>6.6</v>
      </c>
      <c r="Q2361" s="12">
        <v>4.0599999999999996</v>
      </c>
      <c r="R2361" s="17">
        <v>48.8</v>
      </c>
      <c r="S2361" s="14">
        <f t="shared" ref="S2361:S2363" si="244">R2361/Q2361</f>
        <v>12.019704433497537</v>
      </c>
    </row>
    <row r="2362" spans="1:19" x14ac:dyDescent="0.25">
      <c r="A2362">
        <v>3</v>
      </c>
      <c r="B2362" s="12">
        <v>0.66</v>
      </c>
      <c r="C2362" s="17">
        <v>12.5</v>
      </c>
      <c r="D2362" s="14">
        <f t="shared" si="243"/>
        <v>18.939393939393938</v>
      </c>
      <c r="O2362">
        <v>3</v>
      </c>
      <c r="P2362" s="12">
        <v>7</v>
      </c>
      <c r="Q2362" s="12">
        <v>4.37</v>
      </c>
      <c r="R2362" s="17">
        <v>51.7</v>
      </c>
      <c r="S2362" s="14">
        <f t="shared" si="244"/>
        <v>11.830663615560642</v>
      </c>
    </row>
    <row r="2363" spans="1:19" x14ac:dyDescent="0.25">
      <c r="A2363">
        <v>4</v>
      </c>
      <c r="B2363" s="12">
        <v>1.03</v>
      </c>
      <c r="C2363" s="17">
        <v>17.8</v>
      </c>
      <c r="D2363" s="14">
        <f t="shared" si="243"/>
        <v>17.281553398058254</v>
      </c>
      <c r="O2363">
        <v>4</v>
      </c>
      <c r="P2363" s="12">
        <v>7.4</v>
      </c>
      <c r="Q2363" s="12">
        <v>4.5999999999999996</v>
      </c>
      <c r="R2363" s="17">
        <v>55.2</v>
      </c>
      <c r="S2363" s="14">
        <f t="shared" si="244"/>
        <v>12.000000000000002</v>
      </c>
    </row>
    <row r="2364" spans="1:19" x14ac:dyDescent="0.25">
      <c r="A2364">
        <v>5</v>
      </c>
      <c r="B2364" s="12">
        <v>1.47</v>
      </c>
      <c r="C2364" s="17">
        <v>24.3</v>
      </c>
      <c r="D2364" s="14">
        <f t="shared" si="243"/>
        <v>16.530612244897959</v>
      </c>
    </row>
    <row r="2365" spans="1:19" x14ac:dyDescent="0.25">
      <c r="A2365">
        <v>6</v>
      </c>
      <c r="B2365" s="12">
        <v>2.14</v>
      </c>
      <c r="C2365" s="17">
        <v>33.1</v>
      </c>
      <c r="D2365" s="14">
        <f t="shared" si="243"/>
        <v>15.467289719626168</v>
      </c>
      <c r="P2365" s="173" t="s">
        <v>735</v>
      </c>
      <c r="Q2365" s="173"/>
      <c r="R2365" s="173"/>
      <c r="S2365" s="173"/>
    </row>
    <row r="2366" spans="1:19" x14ac:dyDescent="0.25">
      <c r="A2366">
        <v>7</v>
      </c>
      <c r="B2366" s="12">
        <v>2.75</v>
      </c>
      <c r="C2366" s="17">
        <v>40</v>
      </c>
      <c r="D2366" s="14">
        <f t="shared" si="243"/>
        <v>14.545454545454545</v>
      </c>
      <c r="P2366" s="173"/>
      <c r="Q2366" s="173"/>
      <c r="R2366" s="173"/>
      <c r="S2366" s="173"/>
    </row>
    <row r="2367" spans="1:19" x14ac:dyDescent="0.25">
      <c r="A2367">
        <v>8</v>
      </c>
      <c r="B2367" s="12">
        <v>3.6</v>
      </c>
      <c r="C2367" s="17">
        <v>47.7</v>
      </c>
      <c r="D2367" s="14">
        <f t="shared" si="243"/>
        <v>13.25</v>
      </c>
      <c r="P2367" s="173"/>
      <c r="Q2367" s="173"/>
      <c r="R2367" s="173"/>
      <c r="S2367" s="173"/>
    </row>
    <row r="2368" spans="1:19" x14ac:dyDescent="0.25">
      <c r="A2368">
        <v>9</v>
      </c>
      <c r="B2368" s="12">
        <v>4.05</v>
      </c>
      <c r="C2368" s="17">
        <v>51.3</v>
      </c>
      <c r="D2368" s="14">
        <f t="shared" si="243"/>
        <v>12.666666666666666</v>
      </c>
      <c r="P2368" s="173"/>
      <c r="Q2368" s="173"/>
      <c r="R2368" s="173"/>
      <c r="S2368" s="173"/>
    </row>
    <row r="2369" spans="1:19" x14ac:dyDescent="0.25">
      <c r="A2369">
        <v>10</v>
      </c>
      <c r="B2369" s="12">
        <v>4.5999999999999996</v>
      </c>
      <c r="C2369" s="17">
        <v>55.2</v>
      </c>
      <c r="D2369" s="14">
        <f t="shared" si="243"/>
        <v>12.000000000000002</v>
      </c>
      <c r="P2369" s="174"/>
      <c r="Q2369" s="174"/>
      <c r="R2369" s="174"/>
      <c r="S2369" s="174"/>
    </row>
    <row r="2370" spans="1:19" x14ac:dyDescent="0.25">
      <c r="B2370" s="12"/>
      <c r="C2370" s="17"/>
      <c r="D2370" s="14"/>
    </row>
    <row r="2371" spans="1:19" x14ac:dyDescent="0.25">
      <c r="B2371" s="171" t="s">
        <v>780</v>
      </c>
      <c r="C2371" s="163"/>
      <c r="D2371" s="163"/>
    </row>
    <row r="2372" spans="1:19" x14ac:dyDescent="0.25">
      <c r="B2372" s="12"/>
      <c r="C2372" s="17"/>
      <c r="D2372" s="14"/>
    </row>
    <row r="2373" spans="1:19" x14ac:dyDescent="0.25">
      <c r="B2373" s="12"/>
      <c r="C2373" s="17"/>
      <c r="D2373" s="14"/>
    </row>
    <row r="2375" spans="1:19" x14ac:dyDescent="0.25">
      <c r="A2375" s="57"/>
      <c r="B2375" s="103" t="s">
        <v>823</v>
      </c>
      <c r="C2375" s="57"/>
      <c r="D2375" s="57"/>
      <c r="E2375" s="57"/>
      <c r="F2375" s="57"/>
      <c r="G2375" s="57"/>
      <c r="H2375" s="57"/>
      <c r="I2375" s="57"/>
      <c r="J2375" s="57"/>
      <c r="K2375" s="57"/>
      <c r="L2375" s="57"/>
      <c r="M2375" s="57"/>
      <c r="N2375" s="57"/>
      <c r="O2375" s="57"/>
      <c r="P2375" s="57"/>
      <c r="Q2375" s="57"/>
      <c r="R2375" s="57"/>
      <c r="S2375" s="57"/>
    </row>
    <row r="2377" spans="1:19" ht="15.75" x14ac:dyDescent="0.25">
      <c r="B2377" s="21" t="s">
        <v>824</v>
      </c>
      <c r="P2377" s="21"/>
    </row>
    <row r="2378" spans="1:19" ht="15.75" x14ac:dyDescent="0.25">
      <c r="B2378" s="164" t="s">
        <v>825</v>
      </c>
      <c r="C2378" s="165"/>
      <c r="D2378" s="165"/>
      <c r="E2378" s="165"/>
      <c r="F2378" s="160"/>
      <c r="P2378" s="166" t="s">
        <v>537</v>
      </c>
      <c r="Q2378" s="162"/>
      <c r="R2378" s="162"/>
      <c r="S2378" s="162"/>
    </row>
    <row r="2379" spans="1:19" ht="15.75" x14ac:dyDescent="0.25">
      <c r="B2379" s="21" t="s">
        <v>826</v>
      </c>
      <c r="P2379" s="21"/>
    </row>
    <row r="2380" spans="1:19" ht="16.5" thickBot="1" x14ac:dyDescent="0.3">
      <c r="B2380" s="9" t="s">
        <v>54</v>
      </c>
      <c r="C2380" s="9" t="s">
        <v>46</v>
      </c>
      <c r="D2380" s="9" t="s">
        <v>87</v>
      </c>
      <c r="P2380" s="9" t="s">
        <v>129</v>
      </c>
      <c r="Q2380" s="9" t="s">
        <v>130</v>
      </c>
      <c r="R2380" s="9" t="s">
        <v>46</v>
      </c>
      <c r="S2380" s="9" t="s">
        <v>131</v>
      </c>
    </row>
    <row r="2381" spans="1:19" x14ac:dyDescent="0.25">
      <c r="A2381">
        <v>1</v>
      </c>
      <c r="B2381" s="12">
        <v>0.14000000000000001</v>
      </c>
      <c r="C2381" s="17">
        <v>1.6</v>
      </c>
      <c r="D2381" s="14">
        <f t="shared" ref="D2381:D2389" si="245">C2381/B2381</f>
        <v>11.428571428571429</v>
      </c>
      <c r="O2381">
        <v>1</v>
      </c>
      <c r="P2381" s="12">
        <v>6.2</v>
      </c>
      <c r="Q2381" s="12">
        <v>1.86</v>
      </c>
      <c r="R2381" s="17">
        <v>27.5</v>
      </c>
      <c r="S2381" s="14">
        <f>R2381/Q2381</f>
        <v>14.784946236559138</v>
      </c>
    </row>
    <row r="2382" spans="1:19" x14ac:dyDescent="0.25">
      <c r="A2382">
        <v>2</v>
      </c>
      <c r="B2382" s="12">
        <v>0.23</v>
      </c>
      <c r="C2382" s="17">
        <v>2.9</v>
      </c>
      <c r="D2382" s="14">
        <f t="shared" si="245"/>
        <v>12.608695652173912</v>
      </c>
      <c r="O2382">
        <v>2</v>
      </c>
      <c r="P2382" s="12">
        <v>6.6</v>
      </c>
      <c r="Q2382" s="12">
        <v>1.99</v>
      </c>
      <c r="R2382" s="17">
        <v>30.1</v>
      </c>
      <c r="S2382" s="14">
        <f t="shared" ref="S2382:S2383" si="246">R2382/Q2382</f>
        <v>15.125628140703519</v>
      </c>
    </row>
    <row r="2383" spans="1:19" x14ac:dyDescent="0.25">
      <c r="A2383">
        <v>3</v>
      </c>
      <c r="B2383" s="12">
        <v>0.43</v>
      </c>
      <c r="C2383" s="17">
        <v>6.3</v>
      </c>
      <c r="D2383" s="14">
        <f t="shared" si="245"/>
        <v>14.651162790697674</v>
      </c>
      <c r="O2383">
        <v>3</v>
      </c>
      <c r="P2383" s="12">
        <v>7</v>
      </c>
      <c r="Q2383" s="12">
        <v>2.12</v>
      </c>
      <c r="R2383" s="17">
        <v>33</v>
      </c>
      <c r="S2383" s="14">
        <f t="shared" si="246"/>
        <v>15.566037735849056</v>
      </c>
    </row>
    <row r="2384" spans="1:19" x14ac:dyDescent="0.25">
      <c r="A2384">
        <v>4</v>
      </c>
      <c r="B2384" s="12">
        <v>0.63</v>
      </c>
      <c r="C2384" s="17">
        <v>9.8000000000000007</v>
      </c>
      <c r="D2384" s="14">
        <f t="shared" si="245"/>
        <v>15.555555555555557</v>
      </c>
      <c r="O2384">
        <v>4</v>
      </c>
      <c r="P2384" s="12">
        <v>7.4</v>
      </c>
      <c r="Q2384" s="12">
        <v>2.23</v>
      </c>
      <c r="R2384" s="17">
        <v>35.299999999999997</v>
      </c>
      <c r="S2384" s="14">
        <f>R2384/Q2384</f>
        <v>15.829596412556052</v>
      </c>
    </row>
    <row r="2385" spans="1:19" x14ac:dyDescent="0.25">
      <c r="A2385">
        <v>5</v>
      </c>
      <c r="B2385" s="12">
        <v>0.83</v>
      </c>
      <c r="C2385" s="17">
        <v>13.9</v>
      </c>
      <c r="D2385" s="14">
        <f t="shared" si="245"/>
        <v>16.746987951807231</v>
      </c>
    </row>
    <row r="2386" spans="1:19" x14ac:dyDescent="0.25">
      <c r="A2386">
        <v>6</v>
      </c>
      <c r="B2386" s="12">
        <v>1.08</v>
      </c>
      <c r="C2386" s="17">
        <v>18.3</v>
      </c>
      <c r="D2386" s="14">
        <f t="shared" si="245"/>
        <v>16.944444444444443</v>
      </c>
    </row>
    <row r="2387" spans="1:19" x14ac:dyDescent="0.25">
      <c r="A2387">
        <v>7</v>
      </c>
      <c r="B2387" s="12">
        <v>1.45</v>
      </c>
      <c r="C2387" s="17">
        <v>24</v>
      </c>
      <c r="D2387" s="14">
        <f t="shared" si="245"/>
        <v>16.551724137931036</v>
      </c>
    </row>
    <row r="2388" spans="1:19" x14ac:dyDescent="0.25">
      <c r="A2388">
        <v>8</v>
      </c>
      <c r="B2388" s="12">
        <v>1.73</v>
      </c>
      <c r="C2388" s="17">
        <v>28.3</v>
      </c>
      <c r="D2388" s="14">
        <f t="shared" si="245"/>
        <v>16.358381502890175</v>
      </c>
    </row>
    <row r="2389" spans="1:19" x14ac:dyDescent="0.25">
      <c r="A2389">
        <v>9</v>
      </c>
      <c r="B2389" s="12">
        <v>2.23</v>
      </c>
      <c r="C2389" s="17">
        <v>35.299999999999997</v>
      </c>
      <c r="D2389" s="14">
        <f t="shared" si="245"/>
        <v>15.829596412556052</v>
      </c>
    </row>
    <row r="2390" spans="1:19" x14ac:dyDescent="0.25">
      <c r="B2390" s="12"/>
      <c r="C2390" s="17"/>
      <c r="D2390" s="14"/>
    </row>
    <row r="2391" spans="1:19" x14ac:dyDescent="0.25">
      <c r="B2391" s="12"/>
      <c r="C2391" s="17"/>
      <c r="D2391" s="14"/>
    </row>
    <row r="2392" spans="1:19" x14ac:dyDescent="0.25">
      <c r="B2392" s="12"/>
      <c r="C2392" s="17"/>
      <c r="D2392" s="14"/>
    </row>
    <row r="2393" spans="1:19" x14ac:dyDescent="0.25">
      <c r="B2393" s="12"/>
      <c r="C2393" s="17"/>
      <c r="D2393" s="14"/>
    </row>
    <row r="2394" spans="1:19" x14ac:dyDescent="0.25">
      <c r="B2394" s="12"/>
      <c r="C2394" s="17"/>
      <c r="D2394" s="14"/>
    </row>
    <row r="2395" spans="1:19" x14ac:dyDescent="0.25">
      <c r="B2395" s="12"/>
      <c r="C2395" s="17"/>
      <c r="D2395" s="14"/>
    </row>
    <row r="2397" spans="1:19" ht="15.75" x14ac:dyDescent="0.25">
      <c r="B2397" s="21" t="s">
        <v>824</v>
      </c>
      <c r="P2397" s="21"/>
    </row>
    <row r="2398" spans="1:19" ht="15.75" x14ac:dyDescent="0.25">
      <c r="B2398" s="164" t="s">
        <v>825</v>
      </c>
      <c r="C2398" s="165"/>
      <c r="D2398" s="165"/>
      <c r="E2398" s="165"/>
      <c r="F2398" s="160"/>
      <c r="P2398" s="166" t="s">
        <v>537</v>
      </c>
      <c r="Q2398" s="162"/>
      <c r="R2398" s="162"/>
      <c r="S2398" s="162"/>
    </row>
    <row r="2399" spans="1:19" ht="15.75" x14ac:dyDescent="0.25">
      <c r="B2399" s="21" t="s">
        <v>827</v>
      </c>
      <c r="P2399" s="21"/>
    </row>
    <row r="2400" spans="1:19" ht="16.5" thickBot="1" x14ac:dyDescent="0.3">
      <c r="B2400" s="9" t="s">
        <v>54</v>
      </c>
      <c r="C2400" s="9" t="s">
        <v>46</v>
      </c>
      <c r="D2400" s="9" t="s">
        <v>87</v>
      </c>
      <c r="P2400" s="9" t="s">
        <v>129</v>
      </c>
      <c r="Q2400" s="9" t="s">
        <v>130</v>
      </c>
      <c r="R2400" s="9" t="s">
        <v>46</v>
      </c>
      <c r="S2400" s="9" t="s">
        <v>131</v>
      </c>
    </row>
    <row r="2401" spans="1:19" x14ac:dyDescent="0.25">
      <c r="A2401">
        <v>1</v>
      </c>
      <c r="B2401" s="12">
        <v>0.14000000000000001</v>
      </c>
      <c r="C2401" s="17">
        <v>1.5</v>
      </c>
      <c r="D2401" s="14">
        <f t="shared" ref="D2401:D2411" si="247">C2401/B2401</f>
        <v>10.714285714285714</v>
      </c>
      <c r="O2401">
        <v>1</v>
      </c>
      <c r="P2401" s="12">
        <v>6.2</v>
      </c>
      <c r="Q2401" s="12">
        <v>1.88</v>
      </c>
      <c r="R2401" s="17">
        <v>20.3</v>
      </c>
      <c r="S2401" s="14">
        <f>R2401/Q2401</f>
        <v>10.797872340425533</v>
      </c>
    </row>
    <row r="2402" spans="1:19" x14ac:dyDescent="0.25">
      <c r="A2402">
        <v>2</v>
      </c>
      <c r="B2402" s="12">
        <v>0.26</v>
      </c>
      <c r="C2402" s="17">
        <v>2.5</v>
      </c>
      <c r="D2402" s="14">
        <f t="shared" si="247"/>
        <v>9.615384615384615</v>
      </c>
      <c r="O2402">
        <v>2</v>
      </c>
      <c r="P2402" s="12">
        <v>6.6</v>
      </c>
      <c r="Q2402" s="12">
        <v>2.02</v>
      </c>
      <c r="R2402" s="17">
        <v>23</v>
      </c>
      <c r="S2402" s="14">
        <f t="shared" ref="S2402:S2403" si="248">R2402/Q2402</f>
        <v>11.386138613861386</v>
      </c>
    </row>
    <row r="2403" spans="1:19" x14ac:dyDescent="0.25">
      <c r="A2403">
        <v>3</v>
      </c>
      <c r="B2403" s="12">
        <v>0.37</v>
      </c>
      <c r="C2403" s="17">
        <v>4.3</v>
      </c>
      <c r="D2403" s="14">
        <f t="shared" si="247"/>
        <v>11.621621621621621</v>
      </c>
      <c r="O2403">
        <v>3</v>
      </c>
      <c r="P2403" s="12">
        <v>7</v>
      </c>
      <c r="Q2403" s="12">
        <v>2.15</v>
      </c>
      <c r="R2403" s="17">
        <v>24.1</v>
      </c>
      <c r="S2403" s="14">
        <f t="shared" si="248"/>
        <v>11.209302325581396</v>
      </c>
    </row>
    <row r="2404" spans="1:19" x14ac:dyDescent="0.25">
      <c r="A2404">
        <v>4</v>
      </c>
      <c r="B2404" s="12">
        <v>0.53</v>
      </c>
      <c r="C2404" s="17">
        <v>6.3</v>
      </c>
      <c r="D2404" s="14">
        <f t="shared" si="247"/>
        <v>11.886792452830187</v>
      </c>
      <c r="O2404">
        <v>4</v>
      </c>
      <c r="P2404" s="12">
        <v>7.4</v>
      </c>
      <c r="Q2404" s="12">
        <v>2.2599999999999998</v>
      </c>
      <c r="R2404" s="17">
        <v>27</v>
      </c>
      <c r="S2404" s="14">
        <f>R2404/Q2404</f>
        <v>11.946902654867257</v>
      </c>
    </row>
    <row r="2405" spans="1:19" x14ac:dyDescent="0.25">
      <c r="A2405">
        <v>5</v>
      </c>
      <c r="B2405" s="12">
        <v>0.6</v>
      </c>
      <c r="C2405" s="17">
        <v>7.3</v>
      </c>
      <c r="D2405" s="14">
        <f t="shared" si="247"/>
        <v>12.166666666666666</v>
      </c>
    </row>
    <row r="2406" spans="1:19" x14ac:dyDescent="0.25">
      <c r="A2406">
        <v>6</v>
      </c>
      <c r="B2406" s="12">
        <v>0.93</v>
      </c>
      <c r="C2406" s="17">
        <v>11.1</v>
      </c>
      <c r="D2406" s="14">
        <f t="shared" si="247"/>
        <v>11.93548387096774</v>
      </c>
    </row>
    <row r="2407" spans="1:19" x14ac:dyDescent="0.25">
      <c r="A2407">
        <v>7</v>
      </c>
      <c r="B2407" s="12">
        <v>1.18</v>
      </c>
      <c r="C2407" s="17">
        <v>14.8</v>
      </c>
      <c r="D2407" s="14">
        <f t="shared" si="247"/>
        <v>12.542372881355934</v>
      </c>
    </row>
    <row r="2408" spans="1:19" x14ac:dyDescent="0.25">
      <c r="A2408">
        <v>8</v>
      </c>
      <c r="B2408" s="12">
        <v>1.46</v>
      </c>
      <c r="C2408" s="17">
        <v>18</v>
      </c>
      <c r="D2408" s="14">
        <f t="shared" si="247"/>
        <v>12.328767123287671</v>
      </c>
    </row>
    <row r="2409" spans="1:19" x14ac:dyDescent="0.25">
      <c r="A2409">
        <v>9</v>
      </c>
      <c r="B2409" s="12">
        <v>1.66</v>
      </c>
      <c r="C2409" s="17">
        <v>20.7</v>
      </c>
      <c r="D2409" s="14">
        <f t="shared" si="247"/>
        <v>12.46987951807229</v>
      </c>
    </row>
    <row r="2410" spans="1:19" x14ac:dyDescent="0.25">
      <c r="A2410">
        <v>10</v>
      </c>
      <c r="B2410" s="12">
        <v>1.9</v>
      </c>
      <c r="C2410" s="17">
        <v>23.3</v>
      </c>
      <c r="D2410" s="14">
        <f t="shared" si="247"/>
        <v>12.263157894736842</v>
      </c>
    </row>
    <row r="2411" spans="1:19" x14ac:dyDescent="0.25">
      <c r="A2411">
        <v>11</v>
      </c>
      <c r="B2411" s="12">
        <v>2.2599999999999998</v>
      </c>
      <c r="C2411" s="17">
        <v>27</v>
      </c>
      <c r="D2411" s="14">
        <f t="shared" si="247"/>
        <v>11.946902654867257</v>
      </c>
    </row>
    <row r="2412" spans="1:19" x14ac:dyDescent="0.25">
      <c r="B2412" s="12"/>
      <c r="C2412" s="17"/>
      <c r="D2412" s="14"/>
    </row>
    <row r="2413" spans="1:19" x14ac:dyDescent="0.25">
      <c r="B2413" s="12"/>
      <c r="C2413" s="17"/>
      <c r="D2413" s="14"/>
    </row>
    <row r="2414" spans="1:19" x14ac:dyDescent="0.25">
      <c r="B2414" s="12"/>
      <c r="C2414" s="17"/>
      <c r="D2414" s="14"/>
    </row>
    <row r="2415" spans="1:19" x14ac:dyDescent="0.25">
      <c r="B2415" s="12"/>
      <c r="C2415" s="17"/>
      <c r="D2415" s="14"/>
    </row>
    <row r="2417" spans="1:19" ht="15.75" x14ac:dyDescent="0.25">
      <c r="B2417" s="21" t="s">
        <v>824</v>
      </c>
      <c r="P2417" s="21"/>
    </row>
    <row r="2418" spans="1:19" ht="15.75" x14ac:dyDescent="0.25">
      <c r="B2418" s="164" t="s">
        <v>825</v>
      </c>
      <c r="C2418" s="165"/>
      <c r="D2418" s="165"/>
      <c r="E2418" s="165"/>
      <c r="F2418" s="160"/>
      <c r="P2418" s="166" t="s">
        <v>537</v>
      </c>
      <c r="Q2418" s="162"/>
      <c r="R2418" s="162"/>
      <c r="S2418" s="162"/>
    </row>
    <row r="2419" spans="1:19" ht="15.75" x14ac:dyDescent="0.25">
      <c r="B2419" s="21" t="s">
        <v>778</v>
      </c>
      <c r="P2419" s="21"/>
    </row>
    <row r="2420" spans="1:19" ht="16.5" thickBot="1" x14ac:dyDescent="0.3">
      <c r="B2420" s="9" t="s">
        <v>54</v>
      </c>
      <c r="C2420" s="9" t="s">
        <v>46</v>
      </c>
      <c r="D2420" s="9" t="s">
        <v>87</v>
      </c>
      <c r="P2420" s="9" t="s">
        <v>129</v>
      </c>
      <c r="Q2420" s="9" t="s">
        <v>130</v>
      </c>
      <c r="R2420" s="9" t="s">
        <v>46</v>
      </c>
      <c r="S2420" s="9" t="s">
        <v>131</v>
      </c>
    </row>
    <row r="2421" spans="1:19" x14ac:dyDescent="0.25">
      <c r="A2421">
        <v>1</v>
      </c>
      <c r="B2421" s="12">
        <v>0.13</v>
      </c>
      <c r="C2421" s="17">
        <v>1.9</v>
      </c>
      <c r="D2421" s="14">
        <f t="shared" ref="D2421:D2431" si="249">C2421/B2421</f>
        <v>14.615384615384615</v>
      </c>
      <c r="O2421">
        <v>1</v>
      </c>
      <c r="P2421" s="12">
        <v>6.2</v>
      </c>
      <c r="Q2421" s="12">
        <v>1.88</v>
      </c>
      <c r="R2421" s="17">
        <v>20.3</v>
      </c>
      <c r="S2421" s="14">
        <f>R2421/Q2421</f>
        <v>10.797872340425533</v>
      </c>
    </row>
    <row r="2422" spans="1:19" x14ac:dyDescent="0.25">
      <c r="A2422">
        <v>2</v>
      </c>
      <c r="B2422" s="12">
        <v>0.26</v>
      </c>
      <c r="C2422" s="17">
        <v>4.3</v>
      </c>
      <c r="D2422" s="14">
        <f t="shared" si="249"/>
        <v>16.538461538461537</v>
      </c>
      <c r="O2422">
        <v>2</v>
      </c>
      <c r="P2422" s="12">
        <v>6.6</v>
      </c>
      <c r="Q2422" s="12">
        <v>2.02</v>
      </c>
      <c r="R2422" s="17">
        <v>23</v>
      </c>
      <c r="S2422" s="14">
        <f t="shared" ref="S2422:S2423" si="250">R2422/Q2422</f>
        <v>11.386138613861386</v>
      </c>
    </row>
    <row r="2423" spans="1:19" x14ac:dyDescent="0.25">
      <c r="A2423">
        <v>3</v>
      </c>
      <c r="B2423" s="12">
        <v>0.4</v>
      </c>
      <c r="C2423" s="17">
        <v>6.8</v>
      </c>
      <c r="D2423" s="14">
        <f t="shared" si="249"/>
        <v>17</v>
      </c>
      <c r="O2423">
        <v>3</v>
      </c>
      <c r="P2423" s="12">
        <v>7</v>
      </c>
      <c r="Q2423" s="12">
        <v>2.15</v>
      </c>
      <c r="R2423" s="17">
        <v>24.1</v>
      </c>
      <c r="S2423" s="14">
        <f t="shared" si="250"/>
        <v>11.209302325581396</v>
      </c>
    </row>
    <row r="2424" spans="1:19" x14ac:dyDescent="0.25">
      <c r="A2424">
        <v>4</v>
      </c>
      <c r="B2424" s="12">
        <v>0.6</v>
      </c>
      <c r="C2424" s="17">
        <v>10</v>
      </c>
      <c r="D2424" s="14">
        <f t="shared" si="249"/>
        <v>16.666666666666668</v>
      </c>
      <c r="O2424">
        <v>4</v>
      </c>
      <c r="P2424" s="12">
        <v>7.4</v>
      </c>
      <c r="Q2424" s="12">
        <v>2.85</v>
      </c>
      <c r="R2424" s="17">
        <v>36</v>
      </c>
      <c r="S2424" s="14">
        <f>R2424/Q2424</f>
        <v>12.631578947368421</v>
      </c>
    </row>
    <row r="2425" spans="1:19" x14ac:dyDescent="0.25">
      <c r="A2425">
        <v>5</v>
      </c>
      <c r="B2425" s="12">
        <v>0.88</v>
      </c>
      <c r="C2425" s="17">
        <v>13.8</v>
      </c>
      <c r="D2425" s="14">
        <f t="shared" si="249"/>
        <v>15.681818181818183</v>
      </c>
    </row>
    <row r="2426" spans="1:19" x14ac:dyDescent="0.25">
      <c r="A2426">
        <v>6</v>
      </c>
      <c r="B2426" s="12">
        <v>1.1200000000000001</v>
      </c>
      <c r="C2426" s="17">
        <v>17.399999999999999</v>
      </c>
      <c r="D2426" s="14">
        <f t="shared" si="249"/>
        <v>15.535714285714283</v>
      </c>
    </row>
    <row r="2427" spans="1:19" x14ac:dyDescent="0.25">
      <c r="A2427">
        <v>7</v>
      </c>
      <c r="B2427" s="12">
        <v>1.39</v>
      </c>
      <c r="C2427" s="17">
        <v>21.1</v>
      </c>
      <c r="D2427" s="14">
        <f t="shared" si="249"/>
        <v>15.179856115107915</v>
      </c>
    </row>
    <row r="2428" spans="1:19" x14ac:dyDescent="0.25">
      <c r="A2428">
        <v>8</v>
      </c>
      <c r="B2428" s="12">
        <v>1.73</v>
      </c>
      <c r="C2428" s="17">
        <v>24.9</v>
      </c>
      <c r="D2428" s="14">
        <f t="shared" si="249"/>
        <v>14.393063583815028</v>
      </c>
    </row>
    <row r="2429" spans="1:19" x14ac:dyDescent="0.25">
      <c r="A2429">
        <v>9</v>
      </c>
      <c r="B2429" s="12">
        <v>2.12</v>
      </c>
      <c r="C2429" s="17">
        <v>28.5</v>
      </c>
      <c r="D2429" s="14">
        <f t="shared" si="249"/>
        <v>13.443396226415093</v>
      </c>
    </row>
    <row r="2430" spans="1:19" x14ac:dyDescent="0.25">
      <c r="A2430">
        <v>10</v>
      </c>
      <c r="B2430" s="12">
        <v>2.64</v>
      </c>
      <c r="C2430" s="17">
        <v>33.299999999999997</v>
      </c>
      <c r="D2430" s="14">
        <f t="shared" si="249"/>
        <v>12.613636363636362</v>
      </c>
    </row>
    <row r="2431" spans="1:19" x14ac:dyDescent="0.25">
      <c r="A2431">
        <v>11</v>
      </c>
      <c r="B2431" s="12">
        <v>2.85</v>
      </c>
      <c r="C2431" s="17">
        <v>36</v>
      </c>
      <c r="D2431" s="14">
        <f t="shared" si="249"/>
        <v>12.631578947368421</v>
      </c>
    </row>
    <row r="2432" spans="1:19" x14ac:dyDescent="0.25">
      <c r="B2432" s="12"/>
      <c r="C2432" s="17"/>
      <c r="D2432" s="14"/>
    </row>
    <row r="2433" spans="1:19" x14ac:dyDescent="0.25">
      <c r="B2433" s="12"/>
      <c r="C2433" s="17"/>
      <c r="D2433" s="14"/>
    </row>
    <row r="2434" spans="1:19" x14ac:dyDescent="0.25">
      <c r="B2434" s="12"/>
      <c r="C2434" s="17"/>
      <c r="D2434" s="14"/>
    </row>
    <row r="2435" spans="1:19" x14ac:dyDescent="0.25">
      <c r="B2435" s="12"/>
      <c r="C2435" s="17"/>
      <c r="D2435" s="14"/>
    </row>
    <row r="2437" spans="1:19" ht="15.75" x14ac:dyDescent="0.25">
      <c r="B2437" s="21" t="s">
        <v>824</v>
      </c>
      <c r="P2437" s="21"/>
    </row>
    <row r="2438" spans="1:19" ht="15.75" x14ac:dyDescent="0.25">
      <c r="B2438" s="164" t="s">
        <v>825</v>
      </c>
      <c r="C2438" s="165"/>
      <c r="D2438" s="165"/>
      <c r="E2438" s="165"/>
      <c r="F2438" s="160"/>
      <c r="P2438" s="166" t="s">
        <v>537</v>
      </c>
      <c r="Q2438" s="162"/>
      <c r="R2438" s="162"/>
      <c r="S2438" s="162"/>
    </row>
    <row r="2439" spans="1:19" ht="15.75" x14ac:dyDescent="0.25">
      <c r="B2439" s="21" t="s">
        <v>828</v>
      </c>
      <c r="P2439" s="21"/>
    </row>
    <row r="2440" spans="1:19" ht="16.5" thickBot="1" x14ac:dyDescent="0.3">
      <c r="B2440" s="9" t="s">
        <v>54</v>
      </c>
      <c r="C2440" s="9" t="s">
        <v>46</v>
      </c>
      <c r="D2440" s="9" t="s">
        <v>87</v>
      </c>
      <c r="P2440" s="9" t="s">
        <v>129</v>
      </c>
      <c r="Q2440" s="9" t="s">
        <v>130</v>
      </c>
      <c r="R2440" s="9" t="s">
        <v>46</v>
      </c>
      <c r="S2440" s="9" t="s">
        <v>131</v>
      </c>
    </row>
    <row r="2441" spans="1:19" x14ac:dyDescent="0.25">
      <c r="A2441">
        <v>1</v>
      </c>
      <c r="B2441" s="12">
        <v>0.15</v>
      </c>
      <c r="C2441" s="17">
        <v>1.9</v>
      </c>
      <c r="D2441" s="14">
        <f t="shared" ref="D2441:D2450" si="251">C2441/B2441</f>
        <v>12.666666666666666</v>
      </c>
      <c r="O2441">
        <v>1</v>
      </c>
      <c r="P2441" s="12">
        <v>6.2</v>
      </c>
      <c r="Q2441" s="12">
        <v>2.2400000000000002</v>
      </c>
      <c r="R2441" s="17">
        <v>26.3</v>
      </c>
      <c r="S2441" s="14">
        <f>R2441/Q2441</f>
        <v>11.741071428571427</v>
      </c>
    </row>
    <row r="2442" spans="1:19" x14ac:dyDescent="0.25">
      <c r="A2442">
        <v>2</v>
      </c>
      <c r="B2442" s="12">
        <v>0.23</v>
      </c>
      <c r="C2442" s="17">
        <v>3.1</v>
      </c>
      <c r="D2442" s="14">
        <f t="shared" si="251"/>
        <v>13.478260869565217</v>
      </c>
      <c r="O2442">
        <v>2</v>
      </c>
      <c r="P2442" s="12">
        <v>6.6</v>
      </c>
      <c r="Q2442" s="12">
        <v>2.39</v>
      </c>
      <c r="R2442" s="17">
        <v>28</v>
      </c>
      <c r="S2442" s="14">
        <f t="shared" ref="S2442:S2443" si="252">R2442/Q2442</f>
        <v>11.715481171548117</v>
      </c>
    </row>
    <row r="2443" spans="1:19" x14ac:dyDescent="0.25">
      <c r="A2443">
        <v>3</v>
      </c>
      <c r="B2443" s="12">
        <v>0.39</v>
      </c>
      <c r="C2443" s="17">
        <v>5.3</v>
      </c>
      <c r="D2443" s="14">
        <f t="shared" si="251"/>
        <v>13.589743589743589</v>
      </c>
      <c r="O2443">
        <v>3</v>
      </c>
      <c r="P2443" s="12">
        <v>7</v>
      </c>
      <c r="Q2443" s="12">
        <v>2.39</v>
      </c>
      <c r="R2443" s="17">
        <v>28</v>
      </c>
      <c r="S2443" s="14">
        <f t="shared" si="252"/>
        <v>11.715481171548117</v>
      </c>
    </row>
    <row r="2444" spans="1:19" x14ac:dyDescent="0.25">
      <c r="A2444">
        <v>4</v>
      </c>
      <c r="B2444" s="12">
        <v>0.62</v>
      </c>
      <c r="C2444" s="17">
        <v>8.5</v>
      </c>
      <c r="D2444" s="14">
        <f t="shared" si="251"/>
        <v>13.709677419354838</v>
      </c>
      <c r="O2444">
        <v>4</v>
      </c>
      <c r="P2444" s="12">
        <v>7.4</v>
      </c>
      <c r="Q2444" s="12">
        <v>2.7</v>
      </c>
      <c r="R2444" s="17">
        <v>31.8</v>
      </c>
      <c r="S2444" s="14">
        <f>R2444/Q2444</f>
        <v>11.777777777777777</v>
      </c>
    </row>
    <row r="2445" spans="1:19" x14ac:dyDescent="0.25">
      <c r="A2445">
        <v>5</v>
      </c>
      <c r="B2445" s="12">
        <v>0.9</v>
      </c>
      <c r="C2445" s="17">
        <v>12.8</v>
      </c>
      <c r="D2445" s="14">
        <f t="shared" si="251"/>
        <v>14.222222222222223</v>
      </c>
    </row>
    <row r="2446" spans="1:19" x14ac:dyDescent="0.25">
      <c r="A2446">
        <v>6</v>
      </c>
      <c r="B2446" s="12">
        <v>1.24</v>
      </c>
      <c r="C2446" s="17">
        <v>17.399999999999999</v>
      </c>
      <c r="D2446" s="14">
        <f t="shared" si="251"/>
        <v>14.032258064516128</v>
      </c>
    </row>
    <row r="2447" spans="1:19" x14ac:dyDescent="0.25">
      <c r="A2447">
        <v>7</v>
      </c>
      <c r="B2447" s="12">
        <v>1.53</v>
      </c>
      <c r="C2447" s="17">
        <v>21</v>
      </c>
      <c r="D2447" s="14">
        <f t="shared" si="251"/>
        <v>13.725490196078431</v>
      </c>
    </row>
    <row r="2448" spans="1:19" x14ac:dyDescent="0.25">
      <c r="A2448">
        <v>8</v>
      </c>
      <c r="B2448" s="12">
        <v>1.95</v>
      </c>
      <c r="C2448" s="17">
        <v>25.3</v>
      </c>
      <c r="D2448" s="14">
        <f t="shared" si="251"/>
        <v>12.974358974358974</v>
      </c>
    </row>
    <row r="2449" spans="1:19" x14ac:dyDescent="0.25">
      <c r="A2449">
        <v>9</v>
      </c>
      <c r="B2449" s="12">
        <v>2.2000000000000002</v>
      </c>
      <c r="C2449" s="17">
        <v>28</v>
      </c>
      <c r="D2449" s="14">
        <f t="shared" si="251"/>
        <v>12.727272727272727</v>
      </c>
    </row>
    <row r="2450" spans="1:19" x14ac:dyDescent="0.25">
      <c r="A2450">
        <v>10</v>
      </c>
      <c r="B2450" s="12">
        <v>2.7</v>
      </c>
      <c r="C2450" s="17">
        <v>31.8</v>
      </c>
      <c r="D2450" s="14">
        <f t="shared" si="251"/>
        <v>11.777777777777777</v>
      </c>
    </row>
    <row r="2451" spans="1:19" x14ac:dyDescent="0.25">
      <c r="B2451" s="12"/>
      <c r="C2451" s="17"/>
      <c r="D2451" s="14"/>
    </row>
    <row r="2452" spans="1:19" x14ac:dyDescent="0.25">
      <c r="B2452" s="12"/>
      <c r="C2452" s="17"/>
      <c r="D2452" s="14"/>
    </row>
    <row r="2453" spans="1:19" x14ac:dyDescent="0.25">
      <c r="B2453" s="12"/>
      <c r="C2453" s="17"/>
      <c r="D2453" s="14"/>
    </row>
    <row r="2454" spans="1:19" x14ac:dyDescent="0.25">
      <c r="B2454" s="12"/>
      <c r="C2454" s="17"/>
      <c r="D2454" s="14"/>
    </row>
    <row r="2455" spans="1:19" x14ac:dyDescent="0.25">
      <c r="B2455" s="12"/>
      <c r="C2455" s="17"/>
      <c r="D2455" s="14"/>
    </row>
    <row r="2457" spans="1:19" ht="15.75" x14ac:dyDescent="0.25">
      <c r="B2457" s="21" t="s">
        <v>824</v>
      </c>
      <c r="P2457" s="21"/>
    </row>
    <row r="2458" spans="1:19" ht="15.75" x14ac:dyDescent="0.25">
      <c r="B2458" s="164" t="s">
        <v>825</v>
      </c>
      <c r="C2458" s="165"/>
      <c r="D2458" s="165"/>
      <c r="E2458" s="165"/>
      <c r="F2458" s="160"/>
      <c r="P2458" s="166" t="s">
        <v>537</v>
      </c>
      <c r="Q2458" s="162"/>
      <c r="R2458" s="162"/>
      <c r="S2458" s="162"/>
    </row>
    <row r="2459" spans="1:19" ht="15.75" x14ac:dyDescent="0.25">
      <c r="B2459" s="21" t="s">
        <v>829</v>
      </c>
      <c r="P2459" s="21"/>
    </row>
    <row r="2460" spans="1:19" ht="16.5" thickBot="1" x14ac:dyDescent="0.3">
      <c r="B2460" s="9" t="s">
        <v>54</v>
      </c>
      <c r="C2460" s="9" t="s">
        <v>46</v>
      </c>
      <c r="D2460" s="9" t="s">
        <v>87</v>
      </c>
      <c r="P2460" s="9" t="s">
        <v>129</v>
      </c>
      <c r="Q2460" s="9" t="s">
        <v>130</v>
      </c>
      <c r="R2460" s="9" t="s">
        <v>46</v>
      </c>
      <c r="S2460" s="9" t="s">
        <v>131</v>
      </c>
    </row>
    <row r="2461" spans="1:19" x14ac:dyDescent="0.25">
      <c r="A2461">
        <v>1</v>
      </c>
      <c r="B2461" s="12">
        <v>0.13</v>
      </c>
      <c r="C2461" s="17">
        <v>2.7</v>
      </c>
      <c r="D2461" s="14">
        <f t="shared" ref="D2461:D2471" si="253">C2461/B2461</f>
        <v>20.76923076923077</v>
      </c>
      <c r="O2461">
        <v>1</v>
      </c>
      <c r="P2461" s="12">
        <v>6.2</v>
      </c>
      <c r="Q2461" s="12">
        <v>2.48</v>
      </c>
      <c r="R2461" s="17">
        <v>40.200000000000003</v>
      </c>
      <c r="S2461" s="14">
        <f>R2461/Q2461</f>
        <v>16.20967741935484</v>
      </c>
    </row>
    <row r="2462" spans="1:19" x14ac:dyDescent="0.25">
      <c r="A2462">
        <v>2</v>
      </c>
      <c r="B2462" s="12">
        <v>0.25</v>
      </c>
      <c r="C2462" s="17">
        <v>5.5</v>
      </c>
      <c r="D2462" s="14">
        <f t="shared" si="253"/>
        <v>22</v>
      </c>
      <c r="O2462">
        <v>2</v>
      </c>
      <c r="P2462" s="12">
        <v>6.6</v>
      </c>
      <c r="Q2462" s="12">
        <v>2.63</v>
      </c>
      <c r="R2462" s="17">
        <v>42.8</v>
      </c>
      <c r="S2462" s="14">
        <f t="shared" ref="S2462:S2463" si="254">R2462/Q2462</f>
        <v>16.273764258555133</v>
      </c>
    </row>
    <row r="2463" spans="1:19" x14ac:dyDescent="0.25">
      <c r="A2463">
        <v>3</v>
      </c>
      <c r="B2463" s="12">
        <v>0.42</v>
      </c>
      <c r="C2463" s="17">
        <v>9.3000000000000007</v>
      </c>
      <c r="D2463" s="14">
        <f t="shared" si="253"/>
        <v>22.142857142857146</v>
      </c>
      <c r="O2463">
        <v>3</v>
      </c>
      <c r="P2463" s="12">
        <v>7</v>
      </c>
      <c r="Q2463" s="12">
        <v>2.8</v>
      </c>
      <c r="R2463" s="17">
        <v>45.6</v>
      </c>
      <c r="S2463" s="14">
        <f t="shared" si="254"/>
        <v>16.285714285714288</v>
      </c>
    </row>
    <row r="2464" spans="1:19" x14ac:dyDescent="0.25">
      <c r="A2464">
        <v>4</v>
      </c>
      <c r="B2464" s="12">
        <v>0.63</v>
      </c>
      <c r="C2464" s="17">
        <v>13.8</v>
      </c>
      <c r="D2464" s="14">
        <f t="shared" si="253"/>
        <v>21.904761904761905</v>
      </c>
      <c r="O2464">
        <v>4</v>
      </c>
      <c r="P2464" s="12">
        <v>7.4</v>
      </c>
      <c r="Q2464" s="12">
        <v>3</v>
      </c>
      <c r="R2464" s="17">
        <v>50</v>
      </c>
      <c r="S2464" s="14">
        <f>R2464/Q2464</f>
        <v>16.666666666666668</v>
      </c>
    </row>
    <row r="2465" spans="1:19" x14ac:dyDescent="0.25">
      <c r="A2465">
        <v>5</v>
      </c>
      <c r="B2465" s="12">
        <v>0.92</v>
      </c>
      <c r="C2465" s="17">
        <v>19.5</v>
      </c>
      <c r="D2465" s="14">
        <f t="shared" si="253"/>
        <v>21.195652173913043</v>
      </c>
    </row>
    <row r="2466" spans="1:19" x14ac:dyDescent="0.25">
      <c r="A2466">
        <v>6</v>
      </c>
      <c r="B2466" s="12">
        <v>1.22</v>
      </c>
      <c r="C2466" s="17">
        <v>25</v>
      </c>
      <c r="D2466" s="14">
        <f t="shared" si="253"/>
        <v>20.491803278688526</v>
      </c>
    </row>
    <row r="2467" spans="1:19" x14ac:dyDescent="0.25">
      <c r="A2467">
        <v>7</v>
      </c>
      <c r="B2467" s="12">
        <v>1.59</v>
      </c>
      <c r="C2467" s="17">
        <v>30.9</v>
      </c>
      <c r="D2467" s="14">
        <f t="shared" si="253"/>
        <v>19.433962264150942</v>
      </c>
    </row>
    <row r="2468" spans="1:19" x14ac:dyDescent="0.25">
      <c r="A2468">
        <v>8</v>
      </c>
      <c r="B2468" s="12">
        <v>1.88</v>
      </c>
      <c r="C2468" s="17">
        <v>35.299999999999997</v>
      </c>
      <c r="D2468" s="14">
        <f t="shared" si="253"/>
        <v>18.776595744680851</v>
      </c>
    </row>
    <row r="2469" spans="1:19" x14ac:dyDescent="0.25">
      <c r="A2469">
        <v>9</v>
      </c>
      <c r="B2469" s="12">
        <v>2.39</v>
      </c>
      <c r="C2469" s="17">
        <v>41.3</v>
      </c>
      <c r="D2469" s="14">
        <f t="shared" si="253"/>
        <v>17.28033472803347</v>
      </c>
    </row>
    <row r="2470" spans="1:19" x14ac:dyDescent="0.25">
      <c r="A2470">
        <v>10</v>
      </c>
      <c r="B2470" s="12">
        <v>2.7</v>
      </c>
      <c r="C2470" s="17">
        <v>44.6</v>
      </c>
      <c r="D2470" s="14">
        <f t="shared" si="253"/>
        <v>16.518518518518519</v>
      </c>
    </row>
    <row r="2471" spans="1:19" x14ac:dyDescent="0.25">
      <c r="A2471">
        <v>11</v>
      </c>
      <c r="B2471" s="12">
        <v>3</v>
      </c>
      <c r="C2471" s="17">
        <v>50</v>
      </c>
      <c r="D2471" s="14">
        <f t="shared" si="253"/>
        <v>16.666666666666668</v>
      </c>
    </row>
    <row r="2472" spans="1:19" x14ac:dyDescent="0.25">
      <c r="B2472" s="12"/>
      <c r="C2472" s="17"/>
      <c r="D2472" s="14"/>
    </row>
    <row r="2473" spans="1:19" x14ac:dyDescent="0.25">
      <c r="B2473" s="12"/>
      <c r="C2473" s="17"/>
      <c r="D2473" s="14"/>
    </row>
    <row r="2474" spans="1:19" x14ac:dyDescent="0.25">
      <c r="B2474" s="12"/>
      <c r="C2474" s="17"/>
      <c r="D2474" s="14"/>
    </row>
    <row r="2475" spans="1:19" x14ac:dyDescent="0.25">
      <c r="B2475" s="12"/>
      <c r="C2475" s="17"/>
      <c r="D2475" s="14"/>
    </row>
    <row r="2477" spans="1:19" ht="15.75" x14ac:dyDescent="0.25">
      <c r="B2477" s="21" t="s">
        <v>830</v>
      </c>
      <c r="P2477" s="21"/>
    </row>
    <row r="2478" spans="1:19" ht="15.75" x14ac:dyDescent="0.25">
      <c r="B2478" s="164" t="s">
        <v>825</v>
      </c>
      <c r="C2478" s="165"/>
      <c r="D2478" s="165"/>
      <c r="E2478" s="165"/>
      <c r="F2478" s="161"/>
      <c r="P2478" s="166" t="s">
        <v>537</v>
      </c>
      <c r="Q2478" s="162"/>
      <c r="R2478" s="162"/>
      <c r="S2478" s="162"/>
    </row>
    <row r="2479" spans="1:19" ht="15.75" x14ac:dyDescent="0.25">
      <c r="B2479" s="21" t="s">
        <v>831</v>
      </c>
      <c r="P2479" s="21"/>
    </row>
    <row r="2480" spans="1:19" ht="16.5" thickBot="1" x14ac:dyDescent="0.3">
      <c r="B2480" s="9" t="s">
        <v>54</v>
      </c>
      <c r="C2480" s="9" t="s">
        <v>46</v>
      </c>
      <c r="D2480" s="9" t="s">
        <v>87</v>
      </c>
      <c r="P2480" s="9" t="s">
        <v>129</v>
      </c>
      <c r="Q2480" s="9" t="s">
        <v>130</v>
      </c>
      <c r="R2480" s="9" t="s">
        <v>46</v>
      </c>
      <c r="S2480" s="9" t="s">
        <v>131</v>
      </c>
    </row>
    <row r="2481" spans="1:19" x14ac:dyDescent="0.25">
      <c r="A2481">
        <v>1</v>
      </c>
      <c r="B2481" s="12">
        <v>0.13</v>
      </c>
      <c r="C2481" s="17">
        <v>2.2000000000000002</v>
      </c>
      <c r="D2481" s="14">
        <f t="shared" ref="D2481:D2491" si="255">C2481/B2481</f>
        <v>16.923076923076923</v>
      </c>
      <c r="O2481">
        <v>1</v>
      </c>
      <c r="P2481" s="12">
        <v>6.2</v>
      </c>
      <c r="Q2481" s="12">
        <v>3.13</v>
      </c>
      <c r="R2481" s="17">
        <v>32.6</v>
      </c>
      <c r="S2481" s="14">
        <f>R2481/Q2481</f>
        <v>10.415335463258787</v>
      </c>
    </row>
    <row r="2482" spans="1:19" x14ac:dyDescent="0.25">
      <c r="A2482">
        <v>2</v>
      </c>
      <c r="B2482" s="12">
        <v>0.25</v>
      </c>
      <c r="C2482" s="17">
        <v>4.9000000000000004</v>
      </c>
      <c r="D2482" s="14">
        <f t="shared" si="255"/>
        <v>19.600000000000001</v>
      </c>
      <c r="O2482">
        <v>2</v>
      </c>
      <c r="P2482" s="12">
        <v>6.6</v>
      </c>
      <c r="Q2482" s="12">
        <v>3.46</v>
      </c>
      <c r="R2482" s="17">
        <v>35.6</v>
      </c>
      <c r="S2482" s="14">
        <f t="shared" ref="S2482:S2483" si="256">R2482/Q2482</f>
        <v>10.289017341040463</v>
      </c>
    </row>
    <row r="2483" spans="1:19" x14ac:dyDescent="0.25">
      <c r="A2483">
        <v>3</v>
      </c>
      <c r="B2483" s="12">
        <v>0.37</v>
      </c>
      <c r="C2483" s="17">
        <v>6.9</v>
      </c>
      <c r="D2483" s="14">
        <f t="shared" si="255"/>
        <v>18.648648648648649</v>
      </c>
      <c r="O2483">
        <v>3</v>
      </c>
      <c r="P2483" s="12">
        <v>7</v>
      </c>
      <c r="Q2483" s="12">
        <v>3.63</v>
      </c>
      <c r="R2483" s="17">
        <v>38.9</v>
      </c>
      <c r="S2483" s="14">
        <f t="shared" si="256"/>
        <v>10.71625344352617</v>
      </c>
    </row>
    <row r="2484" spans="1:19" x14ac:dyDescent="0.25">
      <c r="A2484">
        <v>4</v>
      </c>
      <c r="B2484" s="12">
        <v>0.61</v>
      </c>
      <c r="C2484" s="17">
        <v>10.3</v>
      </c>
      <c r="D2484" s="14">
        <f t="shared" si="255"/>
        <v>16.885245901639347</v>
      </c>
      <c r="O2484">
        <v>4</v>
      </c>
      <c r="P2484" s="12">
        <v>7.4</v>
      </c>
      <c r="Q2484" s="12">
        <v>3.84</v>
      </c>
      <c r="R2484" s="17">
        <v>39.700000000000003</v>
      </c>
      <c r="S2484" s="14">
        <f>R2484/Q2484</f>
        <v>10.338541666666668</v>
      </c>
    </row>
    <row r="2485" spans="1:19" x14ac:dyDescent="0.25">
      <c r="A2485">
        <v>5</v>
      </c>
      <c r="B2485" s="12">
        <v>0.87</v>
      </c>
      <c r="C2485" s="17">
        <v>13.5</v>
      </c>
      <c r="D2485" s="14">
        <f t="shared" si="255"/>
        <v>15.517241379310345</v>
      </c>
    </row>
    <row r="2486" spans="1:19" x14ac:dyDescent="0.25">
      <c r="A2486">
        <v>6</v>
      </c>
      <c r="B2486" s="12">
        <v>1.1000000000000001</v>
      </c>
      <c r="C2486" s="17">
        <v>16.600000000000001</v>
      </c>
      <c r="D2486" s="14">
        <f t="shared" si="255"/>
        <v>15.090909090909092</v>
      </c>
    </row>
    <row r="2487" spans="1:19" x14ac:dyDescent="0.25">
      <c r="A2487">
        <v>7</v>
      </c>
      <c r="B2487" s="12">
        <v>1.53</v>
      </c>
      <c r="C2487" s="17">
        <v>20.7</v>
      </c>
      <c r="D2487" s="14">
        <f t="shared" si="255"/>
        <v>13.529411764705882</v>
      </c>
    </row>
    <row r="2488" spans="1:19" x14ac:dyDescent="0.25">
      <c r="A2488">
        <v>8</v>
      </c>
      <c r="B2488" s="12">
        <v>2.0699999999999998</v>
      </c>
      <c r="C2488" s="17">
        <v>25.4</v>
      </c>
      <c r="D2488" s="14">
        <f t="shared" si="255"/>
        <v>12.270531400966183</v>
      </c>
    </row>
    <row r="2489" spans="1:19" x14ac:dyDescent="0.25">
      <c r="A2489">
        <v>9</v>
      </c>
      <c r="B2489" s="12">
        <v>2.62</v>
      </c>
      <c r="C2489" s="17">
        <v>30.5</v>
      </c>
      <c r="D2489" s="14">
        <f t="shared" si="255"/>
        <v>11.6412213740458</v>
      </c>
    </row>
    <row r="2490" spans="1:19" x14ac:dyDescent="0.25">
      <c r="A2490">
        <v>10</v>
      </c>
      <c r="B2490" s="12">
        <v>3</v>
      </c>
      <c r="C2490" s="17">
        <v>32.299999999999997</v>
      </c>
      <c r="D2490" s="14">
        <f t="shared" si="255"/>
        <v>10.766666666666666</v>
      </c>
    </row>
    <row r="2491" spans="1:19" x14ac:dyDescent="0.25">
      <c r="A2491">
        <v>11</v>
      </c>
      <c r="B2491" s="12">
        <v>3.84</v>
      </c>
      <c r="C2491" s="17">
        <v>39.700000000000003</v>
      </c>
      <c r="D2491" s="14">
        <f t="shared" si="255"/>
        <v>10.338541666666668</v>
      </c>
    </row>
    <row r="2492" spans="1:19" x14ac:dyDescent="0.25">
      <c r="B2492" s="12"/>
      <c r="C2492" s="17"/>
      <c r="D2492" s="14"/>
    </row>
    <row r="2493" spans="1:19" x14ac:dyDescent="0.25">
      <c r="B2493" s="12"/>
      <c r="C2493" s="17"/>
      <c r="D2493" s="14"/>
    </row>
    <row r="2494" spans="1:19" x14ac:dyDescent="0.25">
      <c r="B2494" s="12"/>
      <c r="C2494" s="17"/>
      <c r="D2494" s="14"/>
    </row>
    <row r="2495" spans="1:19" x14ac:dyDescent="0.25">
      <c r="B2495" s="12"/>
      <c r="C2495" s="17"/>
      <c r="D2495" s="14"/>
    </row>
    <row r="2497" spans="1:19" ht="15.75" x14ac:dyDescent="0.25">
      <c r="B2497" s="21" t="s">
        <v>830</v>
      </c>
      <c r="P2497" s="21"/>
    </row>
    <row r="2498" spans="1:19" ht="15.75" x14ac:dyDescent="0.25">
      <c r="B2498" s="164" t="s">
        <v>832</v>
      </c>
      <c r="C2498" s="165"/>
      <c r="D2498" s="165"/>
      <c r="E2498" s="165"/>
      <c r="F2498" s="161"/>
      <c r="P2498" s="166" t="s">
        <v>537</v>
      </c>
      <c r="Q2498" s="162"/>
      <c r="R2498" s="162"/>
      <c r="S2498" s="162"/>
    </row>
    <row r="2499" spans="1:19" ht="15.75" x14ac:dyDescent="0.25">
      <c r="B2499" s="21" t="s">
        <v>831</v>
      </c>
      <c r="P2499" s="21"/>
    </row>
    <row r="2500" spans="1:19" ht="16.5" thickBot="1" x14ac:dyDescent="0.3">
      <c r="B2500" s="9" t="s">
        <v>54</v>
      </c>
      <c r="C2500" s="9" t="s">
        <v>46</v>
      </c>
      <c r="D2500" s="9" t="s">
        <v>87</v>
      </c>
      <c r="P2500" s="9" t="s">
        <v>129</v>
      </c>
      <c r="Q2500" s="9" t="s">
        <v>130</v>
      </c>
      <c r="R2500" s="9" t="s">
        <v>46</v>
      </c>
      <c r="S2500" s="9" t="s">
        <v>131</v>
      </c>
    </row>
    <row r="2501" spans="1:19" x14ac:dyDescent="0.25">
      <c r="A2501">
        <v>1</v>
      </c>
      <c r="B2501" s="12">
        <v>0.18</v>
      </c>
      <c r="C2501" s="17">
        <v>2.2000000000000002</v>
      </c>
      <c r="D2501" s="14">
        <f t="shared" ref="D2501:D2511" si="257">C2501/B2501</f>
        <v>12.222222222222223</v>
      </c>
      <c r="O2501">
        <v>1</v>
      </c>
      <c r="P2501" s="12">
        <v>3.1</v>
      </c>
      <c r="Q2501" s="12">
        <v>1.42</v>
      </c>
      <c r="R2501" s="17">
        <v>13</v>
      </c>
      <c r="S2501" s="14">
        <f>R2501/Q2501</f>
        <v>9.1549295774647899</v>
      </c>
    </row>
    <row r="2502" spans="1:19" x14ac:dyDescent="0.25">
      <c r="A2502">
        <v>2</v>
      </c>
      <c r="B2502" s="12">
        <v>0.33</v>
      </c>
      <c r="C2502" s="17">
        <v>4.4000000000000004</v>
      </c>
      <c r="D2502" s="14">
        <f t="shared" si="257"/>
        <v>13.333333333333334</v>
      </c>
      <c r="O2502">
        <v>2</v>
      </c>
      <c r="P2502" s="12">
        <v>3.3</v>
      </c>
      <c r="Q2502" s="12">
        <v>1.57</v>
      </c>
      <c r="R2502" s="17">
        <v>14.6</v>
      </c>
      <c r="S2502" s="14">
        <f t="shared" ref="S2502:S2503" si="258">R2502/Q2502</f>
        <v>9.2993630573248396</v>
      </c>
    </row>
    <row r="2503" spans="1:19" x14ac:dyDescent="0.25">
      <c r="A2503">
        <v>3</v>
      </c>
      <c r="B2503" s="12">
        <v>0.5</v>
      </c>
      <c r="C2503" s="17">
        <v>6.2</v>
      </c>
      <c r="D2503" s="14">
        <f t="shared" si="257"/>
        <v>12.4</v>
      </c>
      <c r="O2503">
        <v>3</v>
      </c>
      <c r="P2503" s="12">
        <v>3.5</v>
      </c>
      <c r="Q2503" s="12">
        <v>1.69</v>
      </c>
      <c r="R2503" s="17">
        <v>15.7</v>
      </c>
      <c r="S2503" s="14">
        <f t="shared" si="258"/>
        <v>9.2899408284023668</v>
      </c>
    </row>
    <row r="2504" spans="1:19" x14ac:dyDescent="0.25">
      <c r="A2504">
        <v>4</v>
      </c>
      <c r="B2504" s="12">
        <v>0.78</v>
      </c>
      <c r="C2504" s="17">
        <v>9.1</v>
      </c>
      <c r="D2504" s="14">
        <f t="shared" si="257"/>
        <v>11.666666666666666</v>
      </c>
      <c r="O2504">
        <v>4</v>
      </c>
      <c r="P2504" s="12">
        <v>3.7</v>
      </c>
      <c r="Q2504" s="12">
        <v>1.9</v>
      </c>
      <c r="R2504" s="17">
        <v>16.899999999999999</v>
      </c>
      <c r="S2504" s="14">
        <f>R2504/Q2504</f>
        <v>8.8947368421052619</v>
      </c>
    </row>
    <row r="2505" spans="1:19" x14ac:dyDescent="0.25">
      <c r="A2505">
        <v>5</v>
      </c>
      <c r="B2505" s="12">
        <v>1.1200000000000001</v>
      </c>
      <c r="C2505" s="17">
        <v>12.1</v>
      </c>
      <c r="D2505" s="14">
        <f t="shared" si="257"/>
        <v>10.803571428571427</v>
      </c>
    </row>
    <row r="2506" spans="1:19" x14ac:dyDescent="0.25">
      <c r="A2506">
        <v>6</v>
      </c>
      <c r="B2506" s="12">
        <v>1.45</v>
      </c>
      <c r="C2506" s="17">
        <v>14.6</v>
      </c>
      <c r="D2506" s="14">
        <f t="shared" si="257"/>
        <v>10.068965517241379</v>
      </c>
    </row>
    <row r="2507" spans="1:19" x14ac:dyDescent="0.25">
      <c r="A2507">
        <v>7</v>
      </c>
      <c r="B2507" s="12">
        <v>1.8</v>
      </c>
      <c r="C2507" s="17">
        <v>16.899999999999999</v>
      </c>
      <c r="D2507" s="14">
        <f t="shared" si="257"/>
        <v>9.3888888888888875</v>
      </c>
    </row>
    <row r="2508" spans="1:19" x14ac:dyDescent="0.25">
      <c r="B2508" s="12"/>
      <c r="C2508" s="17"/>
      <c r="D2508" s="14"/>
    </row>
    <row r="2509" spans="1:19" x14ac:dyDescent="0.25">
      <c r="B2509" s="12"/>
      <c r="C2509" s="17"/>
      <c r="D2509" s="14"/>
    </row>
    <row r="2510" spans="1:19" x14ac:dyDescent="0.25">
      <c r="B2510" s="12"/>
      <c r="C2510" s="17"/>
      <c r="D2510" s="14"/>
    </row>
    <row r="2511" spans="1:19" x14ac:dyDescent="0.25">
      <c r="B2511" s="12"/>
      <c r="C2511" s="17"/>
      <c r="D2511" s="14"/>
    </row>
    <row r="2512" spans="1:19" x14ac:dyDescent="0.25">
      <c r="B2512" s="12"/>
      <c r="C2512" s="17"/>
      <c r="D2512" s="14"/>
    </row>
    <row r="2513" spans="1:19" x14ac:dyDescent="0.25">
      <c r="B2513" s="12"/>
      <c r="C2513" s="17"/>
      <c r="D2513" s="14"/>
    </row>
    <row r="2514" spans="1:19" x14ac:dyDescent="0.25">
      <c r="B2514" s="12"/>
      <c r="C2514" s="17"/>
      <c r="D2514" s="14"/>
    </row>
    <row r="2515" spans="1:19" x14ac:dyDescent="0.25">
      <c r="B2515" s="12"/>
      <c r="C2515" s="17"/>
      <c r="D2515" s="14"/>
    </row>
    <row r="2517" spans="1:19" ht="15.75" x14ac:dyDescent="0.25">
      <c r="B2517" s="21" t="s">
        <v>830</v>
      </c>
      <c r="P2517" s="21"/>
    </row>
    <row r="2518" spans="1:19" ht="15.75" x14ac:dyDescent="0.25">
      <c r="B2518" s="164" t="s">
        <v>832</v>
      </c>
      <c r="C2518" s="165"/>
      <c r="D2518" s="165"/>
      <c r="E2518" s="165"/>
      <c r="F2518" s="161"/>
      <c r="P2518" s="166" t="s">
        <v>537</v>
      </c>
      <c r="Q2518" s="162"/>
      <c r="R2518" s="162"/>
      <c r="S2518" s="162"/>
    </row>
    <row r="2519" spans="1:19" ht="15.75" x14ac:dyDescent="0.25">
      <c r="B2519" s="21" t="s">
        <v>580</v>
      </c>
      <c r="P2519" s="21"/>
    </row>
    <row r="2520" spans="1:19" ht="16.5" thickBot="1" x14ac:dyDescent="0.3">
      <c r="B2520" s="9" t="s">
        <v>54</v>
      </c>
      <c r="C2520" s="9" t="s">
        <v>46</v>
      </c>
      <c r="D2520" s="9" t="s">
        <v>87</v>
      </c>
      <c r="P2520" s="9" t="s">
        <v>129</v>
      </c>
      <c r="Q2520" s="9" t="s">
        <v>130</v>
      </c>
      <c r="R2520" s="9" t="s">
        <v>46</v>
      </c>
      <c r="S2520" s="9" t="s">
        <v>131</v>
      </c>
    </row>
    <row r="2521" spans="1:19" x14ac:dyDescent="0.25">
      <c r="A2521">
        <v>1</v>
      </c>
      <c r="B2521" s="12">
        <v>0.12</v>
      </c>
      <c r="C2521" s="17">
        <v>0.8</v>
      </c>
      <c r="D2521" s="14">
        <f t="shared" ref="D2521:D2531" si="259">C2521/B2521</f>
        <v>6.666666666666667</v>
      </c>
      <c r="O2521">
        <v>1</v>
      </c>
      <c r="P2521" s="12">
        <v>3.1</v>
      </c>
      <c r="Q2521" s="12">
        <v>0.92</v>
      </c>
      <c r="R2521" s="17">
        <v>8</v>
      </c>
      <c r="S2521" s="14">
        <f>R2521/Q2521</f>
        <v>8.695652173913043</v>
      </c>
    </row>
    <row r="2522" spans="1:19" x14ac:dyDescent="0.25">
      <c r="A2522">
        <v>2</v>
      </c>
      <c r="B2522" s="12">
        <v>0.19</v>
      </c>
      <c r="C2522" s="17">
        <v>1.4</v>
      </c>
      <c r="D2522" s="14">
        <f t="shared" si="259"/>
        <v>7.3684210526315788</v>
      </c>
      <c r="O2522">
        <v>2</v>
      </c>
      <c r="P2522" s="12">
        <v>3.3</v>
      </c>
      <c r="Q2522" s="12">
        <v>1.01</v>
      </c>
      <c r="R2522" s="17">
        <v>8.6999999999999993</v>
      </c>
      <c r="S2522" s="14">
        <f t="shared" ref="S2522:S2523" si="260">R2522/Q2522</f>
        <v>8.6138613861386126</v>
      </c>
    </row>
    <row r="2523" spans="1:19" x14ac:dyDescent="0.25">
      <c r="A2523">
        <v>3</v>
      </c>
      <c r="B2523" s="12">
        <v>0.37</v>
      </c>
      <c r="C2523" s="17">
        <v>3.4</v>
      </c>
      <c r="D2523" s="14">
        <f t="shared" si="259"/>
        <v>9.1891891891891895</v>
      </c>
      <c r="O2523">
        <v>3</v>
      </c>
      <c r="P2523" s="12">
        <v>3.5</v>
      </c>
      <c r="Q2523" s="12">
        <v>1.1100000000000001</v>
      </c>
      <c r="R2523" s="17">
        <v>10</v>
      </c>
      <c r="S2523" s="14">
        <f t="shared" si="260"/>
        <v>9.0090090090090076</v>
      </c>
    </row>
    <row r="2524" spans="1:19" x14ac:dyDescent="0.25">
      <c r="A2524">
        <v>4</v>
      </c>
      <c r="B2524" s="12">
        <v>0.49</v>
      </c>
      <c r="C2524" s="17">
        <v>4.9000000000000004</v>
      </c>
      <c r="D2524" s="14">
        <f t="shared" si="259"/>
        <v>10.000000000000002</v>
      </c>
      <c r="O2524">
        <v>4</v>
      </c>
      <c r="P2524" s="12">
        <v>3.7</v>
      </c>
      <c r="Q2524" s="12">
        <v>1.22</v>
      </c>
      <c r="R2524" s="17">
        <v>11.7</v>
      </c>
      <c r="S2524" s="14">
        <f>R2524/Q2524</f>
        <v>9.5901639344262293</v>
      </c>
    </row>
    <row r="2525" spans="1:19" x14ac:dyDescent="0.25">
      <c r="A2525">
        <v>5</v>
      </c>
      <c r="B2525" s="12">
        <v>0.7</v>
      </c>
      <c r="C2525" s="17">
        <v>6.8</v>
      </c>
      <c r="D2525" s="14">
        <f t="shared" si="259"/>
        <v>9.7142857142857153</v>
      </c>
    </row>
    <row r="2526" spans="1:19" x14ac:dyDescent="0.25">
      <c r="A2526">
        <v>6</v>
      </c>
      <c r="B2526" s="12">
        <v>0.84</v>
      </c>
      <c r="C2526" s="17">
        <v>7.5</v>
      </c>
      <c r="D2526" s="14">
        <f t="shared" si="259"/>
        <v>8.9285714285714288</v>
      </c>
    </row>
    <row r="2527" spans="1:19" x14ac:dyDescent="0.25">
      <c r="A2527">
        <v>7</v>
      </c>
      <c r="B2527" s="12">
        <v>1.04</v>
      </c>
      <c r="C2527" s="17">
        <v>9.6999999999999993</v>
      </c>
      <c r="D2527" s="14">
        <f t="shared" si="259"/>
        <v>9.3269230769230766</v>
      </c>
    </row>
    <row r="2528" spans="1:19" x14ac:dyDescent="0.25">
      <c r="A2528">
        <v>8</v>
      </c>
      <c r="B2528" s="12">
        <v>1.22</v>
      </c>
      <c r="C2528" s="17">
        <v>11.7</v>
      </c>
      <c r="D2528" s="14">
        <f t="shared" si="259"/>
        <v>9.5901639344262293</v>
      </c>
    </row>
    <row r="2529" spans="1:19" x14ac:dyDescent="0.25">
      <c r="B2529" s="12"/>
      <c r="C2529" s="17"/>
      <c r="D2529" s="14"/>
    </row>
    <row r="2530" spans="1:19" x14ac:dyDescent="0.25">
      <c r="B2530" s="12"/>
      <c r="C2530" s="17"/>
      <c r="D2530" s="14"/>
    </row>
    <row r="2531" spans="1:19" x14ac:dyDescent="0.25">
      <c r="B2531" s="12"/>
      <c r="C2531" s="17"/>
      <c r="D2531" s="14"/>
    </row>
    <row r="2532" spans="1:19" x14ac:dyDescent="0.25">
      <c r="B2532" s="12"/>
      <c r="C2532" s="17"/>
      <c r="D2532" s="14"/>
    </row>
    <row r="2533" spans="1:19" x14ac:dyDescent="0.25">
      <c r="B2533" s="12"/>
      <c r="C2533" s="17"/>
      <c r="D2533" s="14"/>
    </row>
    <row r="2534" spans="1:19" x14ac:dyDescent="0.25">
      <c r="B2534" s="12"/>
      <c r="C2534" s="17"/>
      <c r="D2534" s="14"/>
    </row>
    <row r="2535" spans="1:19" x14ac:dyDescent="0.25">
      <c r="B2535" s="12"/>
      <c r="C2535" s="17"/>
      <c r="D2535" s="14"/>
    </row>
    <row r="2537" spans="1:19" ht="15.75" x14ac:dyDescent="0.25">
      <c r="B2537" s="21" t="s">
        <v>830</v>
      </c>
      <c r="P2537" s="21"/>
    </row>
    <row r="2538" spans="1:19" ht="15.75" x14ac:dyDescent="0.25">
      <c r="B2538" s="164" t="s">
        <v>832</v>
      </c>
      <c r="C2538" s="165"/>
      <c r="D2538" s="165"/>
      <c r="E2538" s="165"/>
      <c r="F2538" s="161"/>
      <c r="P2538" s="166" t="s">
        <v>537</v>
      </c>
      <c r="Q2538" s="162"/>
      <c r="R2538" s="162"/>
      <c r="S2538" s="162"/>
    </row>
    <row r="2539" spans="1:19" ht="15.75" x14ac:dyDescent="0.25">
      <c r="B2539" s="21" t="s">
        <v>778</v>
      </c>
      <c r="P2539" s="21"/>
    </row>
    <row r="2540" spans="1:19" ht="16.5" thickBot="1" x14ac:dyDescent="0.3">
      <c r="B2540" s="9" t="s">
        <v>54</v>
      </c>
      <c r="C2540" s="9" t="s">
        <v>46</v>
      </c>
      <c r="D2540" s="9" t="s">
        <v>87</v>
      </c>
      <c r="P2540" s="9" t="s">
        <v>129</v>
      </c>
      <c r="Q2540" s="9" t="s">
        <v>130</v>
      </c>
      <c r="R2540" s="9" t="s">
        <v>46</v>
      </c>
      <c r="S2540" s="9" t="s">
        <v>131</v>
      </c>
    </row>
    <row r="2541" spans="1:19" x14ac:dyDescent="0.25">
      <c r="A2541">
        <v>1</v>
      </c>
      <c r="B2541" s="12">
        <v>0.11</v>
      </c>
      <c r="C2541" s="17">
        <v>1</v>
      </c>
      <c r="D2541" s="14">
        <f t="shared" ref="D2541:D2551" si="261">C2541/B2541</f>
        <v>9.0909090909090917</v>
      </c>
      <c r="O2541">
        <v>1</v>
      </c>
      <c r="P2541" s="12">
        <v>3.1</v>
      </c>
      <c r="Q2541" s="12">
        <v>1.03</v>
      </c>
      <c r="R2541" s="17">
        <v>10.1</v>
      </c>
      <c r="S2541" s="14">
        <f>R2541/Q2541</f>
        <v>9.8058252427184467</v>
      </c>
    </row>
    <row r="2542" spans="1:19" x14ac:dyDescent="0.25">
      <c r="A2542">
        <v>2</v>
      </c>
      <c r="B2542" s="12">
        <v>0.22</v>
      </c>
      <c r="C2542" s="17">
        <v>2.1</v>
      </c>
      <c r="D2542" s="14">
        <f t="shared" si="261"/>
        <v>9.545454545454545</v>
      </c>
      <c r="O2542">
        <v>2</v>
      </c>
      <c r="P2542" s="12">
        <v>3.3</v>
      </c>
      <c r="Q2542" s="12">
        <v>1.1299999999999999</v>
      </c>
      <c r="R2542" s="17">
        <v>11.3</v>
      </c>
      <c r="S2542" s="14">
        <f t="shared" ref="S2542:S2543" si="262">R2542/Q2542</f>
        <v>10.000000000000002</v>
      </c>
    </row>
    <row r="2543" spans="1:19" x14ac:dyDescent="0.25">
      <c r="A2543">
        <v>3</v>
      </c>
      <c r="B2543" s="12">
        <v>0.35</v>
      </c>
      <c r="C2543" s="17">
        <v>3.9</v>
      </c>
      <c r="D2543" s="14">
        <f t="shared" si="261"/>
        <v>11.142857142857144</v>
      </c>
      <c r="O2543">
        <v>3</v>
      </c>
      <c r="P2543" s="12">
        <v>3.5</v>
      </c>
      <c r="Q2543" s="12">
        <v>1.21</v>
      </c>
      <c r="R2543" s="17">
        <v>12.3</v>
      </c>
      <c r="S2543" s="14">
        <f t="shared" si="262"/>
        <v>10.165289256198347</v>
      </c>
    </row>
    <row r="2544" spans="1:19" x14ac:dyDescent="0.25">
      <c r="A2544">
        <v>4</v>
      </c>
      <c r="B2544" s="12">
        <v>0.55000000000000004</v>
      </c>
      <c r="C2544" s="17">
        <v>6.4</v>
      </c>
      <c r="D2544" s="14">
        <f t="shared" si="261"/>
        <v>11.636363636363637</v>
      </c>
      <c r="O2544">
        <v>4</v>
      </c>
      <c r="P2544" s="12">
        <v>3.7</v>
      </c>
      <c r="Q2544" s="12">
        <v>1.31</v>
      </c>
      <c r="R2544" s="17">
        <v>13.8</v>
      </c>
      <c r="S2544" s="14">
        <f>R2544/Q2544</f>
        <v>10.534351145038167</v>
      </c>
    </row>
    <row r="2545" spans="1:19" x14ac:dyDescent="0.25">
      <c r="A2545">
        <v>5</v>
      </c>
      <c r="B2545" s="12">
        <v>0.74</v>
      </c>
      <c r="C2545" s="17">
        <v>8.6999999999999993</v>
      </c>
      <c r="D2545" s="14">
        <f t="shared" si="261"/>
        <v>11.756756756756756</v>
      </c>
    </row>
    <row r="2546" spans="1:19" x14ac:dyDescent="0.25">
      <c r="A2546">
        <v>6</v>
      </c>
      <c r="B2546" s="12">
        <v>1.01</v>
      </c>
      <c r="C2546" s="17">
        <v>11</v>
      </c>
      <c r="D2546" s="14">
        <f t="shared" si="261"/>
        <v>10.891089108910892</v>
      </c>
    </row>
    <row r="2547" spans="1:19" x14ac:dyDescent="0.25">
      <c r="A2547">
        <v>7</v>
      </c>
      <c r="B2547" s="12">
        <v>1.31</v>
      </c>
      <c r="C2547" s="17">
        <v>13.8</v>
      </c>
      <c r="D2547" s="14">
        <f t="shared" si="261"/>
        <v>10.534351145038167</v>
      </c>
    </row>
    <row r="2548" spans="1:19" x14ac:dyDescent="0.25">
      <c r="B2548" s="12"/>
      <c r="C2548" s="17"/>
      <c r="D2548" s="14"/>
    </row>
    <row r="2549" spans="1:19" x14ac:dyDescent="0.25">
      <c r="B2549" s="12"/>
      <c r="C2549" s="17"/>
      <c r="D2549" s="14"/>
    </row>
    <row r="2550" spans="1:19" x14ac:dyDescent="0.25">
      <c r="B2550" s="12"/>
      <c r="C2550" s="17"/>
      <c r="D2550" s="14"/>
    </row>
    <row r="2551" spans="1:19" x14ac:dyDescent="0.25">
      <c r="B2551" s="12"/>
      <c r="C2551" s="17"/>
      <c r="D2551" s="14"/>
    </row>
    <row r="2552" spans="1:19" x14ac:dyDescent="0.25">
      <c r="B2552" s="12"/>
      <c r="C2552" s="17"/>
      <c r="D2552" s="14"/>
    </row>
    <row r="2553" spans="1:19" x14ac:dyDescent="0.25">
      <c r="B2553" s="12"/>
      <c r="C2553" s="17"/>
      <c r="D2553" s="14"/>
    </row>
    <row r="2554" spans="1:19" x14ac:dyDescent="0.25">
      <c r="B2554" s="12"/>
      <c r="C2554" s="17"/>
      <c r="D2554" s="14"/>
    </row>
    <row r="2555" spans="1:19" x14ac:dyDescent="0.25">
      <c r="B2555" s="12"/>
      <c r="C2555" s="17"/>
      <c r="D2555" s="14"/>
    </row>
    <row r="2557" spans="1:19" ht="15.75" x14ac:dyDescent="0.25">
      <c r="B2557" s="21" t="s">
        <v>830</v>
      </c>
      <c r="P2557" s="21"/>
    </row>
    <row r="2558" spans="1:19" ht="15.75" x14ac:dyDescent="0.25">
      <c r="B2558" s="164" t="s">
        <v>832</v>
      </c>
      <c r="C2558" s="165"/>
      <c r="D2558" s="165"/>
      <c r="E2558" s="165"/>
      <c r="F2558" s="161"/>
      <c r="P2558" s="166" t="s">
        <v>537</v>
      </c>
      <c r="Q2558" s="162"/>
      <c r="R2558" s="162"/>
      <c r="S2558" s="162"/>
    </row>
    <row r="2559" spans="1:19" ht="15.75" x14ac:dyDescent="0.25">
      <c r="B2559" s="21" t="s">
        <v>833</v>
      </c>
      <c r="P2559" s="21"/>
    </row>
    <row r="2560" spans="1:19" ht="16.5" thickBot="1" x14ac:dyDescent="0.3">
      <c r="B2560" s="9" t="s">
        <v>54</v>
      </c>
      <c r="C2560" s="9" t="s">
        <v>46</v>
      </c>
      <c r="D2560" s="9" t="s">
        <v>87</v>
      </c>
      <c r="P2560" s="9" t="s">
        <v>129</v>
      </c>
      <c r="Q2560" s="9" t="s">
        <v>130</v>
      </c>
      <c r="R2560" s="9" t="s">
        <v>46</v>
      </c>
      <c r="S2560" s="9" t="s">
        <v>131</v>
      </c>
    </row>
    <row r="2561" spans="1:19" x14ac:dyDescent="0.25">
      <c r="A2561">
        <v>1</v>
      </c>
      <c r="B2561" s="12">
        <v>0.1</v>
      </c>
      <c r="C2561" s="17">
        <v>1.3</v>
      </c>
      <c r="D2561" s="14">
        <f t="shared" ref="D2561:D2571" si="263">C2561/B2561</f>
        <v>13</v>
      </c>
      <c r="O2561">
        <v>1</v>
      </c>
      <c r="P2561" s="12">
        <v>3.1</v>
      </c>
      <c r="Q2561" s="12">
        <v>1.18</v>
      </c>
      <c r="R2561" s="17">
        <v>16.2</v>
      </c>
      <c r="S2561" s="14">
        <f>R2561/Q2561</f>
        <v>13.728813559322035</v>
      </c>
    </row>
    <row r="2562" spans="1:19" x14ac:dyDescent="0.25">
      <c r="A2562">
        <v>2</v>
      </c>
      <c r="B2562" s="12">
        <v>0.2</v>
      </c>
      <c r="C2562" s="17">
        <v>2.9</v>
      </c>
      <c r="D2562" s="14">
        <f t="shared" si="263"/>
        <v>14.499999999999998</v>
      </c>
      <c r="O2562">
        <v>2</v>
      </c>
      <c r="P2562" s="12">
        <v>3.3</v>
      </c>
      <c r="Q2562" s="12">
        <v>1.31</v>
      </c>
      <c r="R2562" s="17">
        <v>18.600000000000001</v>
      </c>
      <c r="S2562" s="14">
        <f t="shared" ref="S2562:S2563" si="264">R2562/Q2562</f>
        <v>14.198473282442748</v>
      </c>
    </row>
    <row r="2563" spans="1:19" x14ac:dyDescent="0.25">
      <c r="A2563">
        <v>3</v>
      </c>
      <c r="B2563" s="12">
        <v>0.31</v>
      </c>
      <c r="C2563" s="17">
        <v>5</v>
      </c>
      <c r="D2563" s="14">
        <f t="shared" si="263"/>
        <v>16.129032258064516</v>
      </c>
      <c r="O2563">
        <v>3</v>
      </c>
      <c r="P2563" s="12">
        <v>3.5</v>
      </c>
      <c r="Q2563" s="12">
        <v>1.43</v>
      </c>
      <c r="R2563" s="17">
        <v>20.100000000000001</v>
      </c>
      <c r="S2563" s="14">
        <f t="shared" si="264"/>
        <v>14.055944055944057</v>
      </c>
    </row>
    <row r="2564" spans="1:19" x14ac:dyDescent="0.25">
      <c r="A2564">
        <v>4</v>
      </c>
      <c r="B2564" s="12">
        <v>0.52</v>
      </c>
      <c r="C2564" s="17">
        <v>8.9</v>
      </c>
      <c r="D2564" s="14">
        <f t="shared" si="263"/>
        <v>17.115384615384617</v>
      </c>
      <c r="O2564">
        <v>4</v>
      </c>
      <c r="P2564" s="12">
        <v>3.7</v>
      </c>
      <c r="Q2564" s="12">
        <v>1.52</v>
      </c>
      <c r="R2564" s="17">
        <v>22.2</v>
      </c>
      <c r="S2564" s="14">
        <f>R2564/Q2564</f>
        <v>14.605263157894736</v>
      </c>
    </row>
    <row r="2565" spans="1:19" x14ac:dyDescent="0.25">
      <c r="A2565">
        <v>5</v>
      </c>
      <c r="B2565" s="12">
        <v>0.73</v>
      </c>
      <c r="C2565" s="17">
        <v>12.3</v>
      </c>
      <c r="D2565" s="14">
        <f t="shared" si="263"/>
        <v>16.849315068493151</v>
      </c>
    </row>
    <row r="2566" spans="1:19" x14ac:dyDescent="0.25">
      <c r="A2566">
        <v>6</v>
      </c>
      <c r="B2566" s="12">
        <v>1.06</v>
      </c>
      <c r="C2566" s="17">
        <v>16.5</v>
      </c>
      <c r="D2566" s="14">
        <f t="shared" si="263"/>
        <v>15.566037735849056</v>
      </c>
    </row>
    <row r="2567" spans="1:19" x14ac:dyDescent="0.25">
      <c r="A2567">
        <v>7</v>
      </c>
      <c r="B2567" s="12">
        <v>1.36</v>
      </c>
      <c r="C2567" s="17">
        <v>20.100000000000001</v>
      </c>
      <c r="D2567" s="14">
        <f t="shared" si="263"/>
        <v>14.779411764705882</v>
      </c>
    </row>
    <row r="2568" spans="1:19" x14ac:dyDescent="0.25">
      <c r="A2568">
        <v>8</v>
      </c>
      <c r="B2568" s="12">
        <v>1.52</v>
      </c>
      <c r="C2568" s="17">
        <v>22.2</v>
      </c>
      <c r="D2568" s="14">
        <f t="shared" si="263"/>
        <v>14.605263157894736</v>
      </c>
    </row>
    <row r="2569" spans="1:19" x14ac:dyDescent="0.25">
      <c r="B2569" s="12"/>
      <c r="C2569" s="17"/>
      <c r="D2569" s="14"/>
    </row>
    <row r="2570" spans="1:19" x14ac:dyDescent="0.25">
      <c r="B2570" s="12"/>
      <c r="C2570" s="17"/>
      <c r="D2570" s="14"/>
    </row>
    <row r="2571" spans="1:19" x14ac:dyDescent="0.25">
      <c r="B2571" s="12"/>
      <c r="C2571" s="17"/>
      <c r="D2571" s="14"/>
    </row>
    <row r="2572" spans="1:19" x14ac:dyDescent="0.25">
      <c r="B2572" s="12"/>
      <c r="C2572" s="17"/>
      <c r="D2572" s="14"/>
    </row>
    <row r="2573" spans="1:19" x14ac:dyDescent="0.25">
      <c r="B2573" s="12"/>
      <c r="C2573" s="17"/>
      <c r="D2573" s="14"/>
    </row>
    <row r="2574" spans="1:19" x14ac:dyDescent="0.25">
      <c r="B2574" s="12"/>
      <c r="C2574" s="17"/>
      <c r="D2574" s="14"/>
    </row>
    <row r="2575" spans="1:19" x14ac:dyDescent="0.25">
      <c r="B2575" s="12"/>
      <c r="C2575" s="17"/>
      <c r="D2575" s="14"/>
    </row>
    <row r="2577" spans="1:19" ht="15.75" x14ac:dyDescent="0.25">
      <c r="B2577" s="21" t="s">
        <v>830</v>
      </c>
      <c r="P2577" s="21"/>
    </row>
    <row r="2578" spans="1:19" ht="15.75" x14ac:dyDescent="0.25">
      <c r="B2578" s="164" t="s">
        <v>832</v>
      </c>
      <c r="C2578" s="165"/>
      <c r="D2578" s="165"/>
      <c r="E2578" s="165"/>
      <c r="F2578" s="161"/>
      <c r="P2578" s="166" t="s">
        <v>537</v>
      </c>
      <c r="Q2578" s="162"/>
      <c r="R2578" s="162"/>
      <c r="S2578" s="162"/>
    </row>
    <row r="2579" spans="1:19" ht="15.75" x14ac:dyDescent="0.25">
      <c r="B2579" s="21" t="s">
        <v>632</v>
      </c>
      <c r="P2579" s="21"/>
    </row>
    <row r="2580" spans="1:19" ht="16.5" thickBot="1" x14ac:dyDescent="0.3">
      <c r="B2580" s="9" t="s">
        <v>54</v>
      </c>
      <c r="C2580" s="9" t="s">
        <v>46</v>
      </c>
      <c r="D2580" s="9" t="s">
        <v>87</v>
      </c>
      <c r="P2580" s="9" t="s">
        <v>129</v>
      </c>
      <c r="Q2580" s="9" t="s">
        <v>130</v>
      </c>
      <c r="R2580" s="9" t="s">
        <v>46</v>
      </c>
      <c r="S2580" s="9" t="s">
        <v>131</v>
      </c>
    </row>
    <row r="2581" spans="1:19" x14ac:dyDescent="0.25">
      <c r="A2581">
        <v>1</v>
      </c>
      <c r="B2581" s="12">
        <v>0.13</v>
      </c>
      <c r="C2581" s="17">
        <v>1.8</v>
      </c>
      <c r="D2581" s="14">
        <f t="shared" ref="D2581:D2591" si="265">C2581/B2581</f>
        <v>13.846153846153847</v>
      </c>
      <c r="O2581">
        <v>1</v>
      </c>
      <c r="P2581" s="12">
        <v>3.1</v>
      </c>
      <c r="Q2581" s="12">
        <v>1.1100000000000001</v>
      </c>
      <c r="R2581" s="17">
        <v>15.4</v>
      </c>
      <c r="S2581" s="14">
        <f>R2581/Q2581</f>
        <v>13.873873873873872</v>
      </c>
    </row>
    <row r="2582" spans="1:19" x14ac:dyDescent="0.25">
      <c r="A2582">
        <v>2</v>
      </c>
      <c r="B2582" s="12">
        <v>0.24</v>
      </c>
      <c r="C2582" s="17">
        <v>3.6</v>
      </c>
      <c r="D2582" s="14">
        <f t="shared" si="265"/>
        <v>15.000000000000002</v>
      </c>
      <c r="O2582">
        <v>2</v>
      </c>
      <c r="P2582" s="12">
        <v>3.3</v>
      </c>
      <c r="Q2582" s="12">
        <v>1.22</v>
      </c>
      <c r="R2582" s="17">
        <v>17.399999999999999</v>
      </c>
      <c r="S2582" s="14">
        <f t="shared" ref="S2582:S2583" si="266">R2582/Q2582</f>
        <v>14.262295081967212</v>
      </c>
    </row>
    <row r="2583" spans="1:19" x14ac:dyDescent="0.25">
      <c r="A2583">
        <v>3</v>
      </c>
      <c r="B2583" s="12">
        <v>0.34</v>
      </c>
      <c r="C2583" s="17">
        <v>5.4</v>
      </c>
      <c r="D2583" s="14">
        <f t="shared" si="265"/>
        <v>15.882352941176471</v>
      </c>
      <c r="O2583">
        <v>3</v>
      </c>
      <c r="P2583" s="12">
        <v>3.5</v>
      </c>
      <c r="Q2583" s="12">
        <v>1.34</v>
      </c>
      <c r="R2583" s="17">
        <v>18.8</v>
      </c>
      <c r="S2583" s="14">
        <f t="shared" si="266"/>
        <v>14.029850746268657</v>
      </c>
    </row>
    <row r="2584" spans="1:19" x14ac:dyDescent="0.25">
      <c r="A2584">
        <v>4</v>
      </c>
      <c r="B2584" s="12">
        <v>0.53</v>
      </c>
      <c r="C2584" s="17">
        <v>8.6</v>
      </c>
      <c r="D2584" s="14">
        <f t="shared" si="265"/>
        <v>16.226415094339622</v>
      </c>
      <c r="O2584">
        <v>4</v>
      </c>
      <c r="P2584" s="12">
        <v>3.7</v>
      </c>
      <c r="Q2584" s="12">
        <v>1.45</v>
      </c>
      <c r="R2584" s="17">
        <v>21</v>
      </c>
      <c r="S2584" s="14">
        <f>R2584/Q2584</f>
        <v>14.482758620689655</v>
      </c>
    </row>
    <row r="2585" spans="1:19" x14ac:dyDescent="0.25">
      <c r="A2585">
        <v>5</v>
      </c>
      <c r="B2585" s="12">
        <v>0.75</v>
      </c>
      <c r="C2585" s="17">
        <v>12.3</v>
      </c>
      <c r="D2585" s="14">
        <f t="shared" si="265"/>
        <v>16.400000000000002</v>
      </c>
    </row>
    <row r="2586" spans="1:19" x14ac:dyDescent="0.25">
      <c r="A2586">
        <v>6</v>
      </c>
      <c r="B2586" s="12">
        <v>1.04</v>
      </c>
      <c r="C2586" s="17">
        <v>16.2</v>
      </c>
      <c r="D2586" s="14">
        <f t="shared" si="265"/>
        <v>15.576923076923075</v>
      </c>
    </row>
    <row r="2587" spans="1:19" x14ac:dyDescent="0.25">
      <c r="A2587">
        <v>7</v>
      </c>
      <c r="B2587" s="12">
        <v>1.29</v>
      </c>
      <c r="C2587" s="17">
        <v>18.899999999999999</v>
      </c>
      <c r="D2587" s="14">
        <f t="shared" si="265"/>
        <v>14.651162790697674</v>
      </c>
    </row>
    <row r="2588" spans="1:19" x14ac:dyDescent="0.25">
      <c r="A2588">
        <v>8</v>
      </c>
      <c r="B2588" s="12">
        <v>1.45</v>
      </c>
      <c r="C2588" s="17">
        <v>21</v>
      </c>
      <c r="D2588" s="14">
        <f t="shared" si="265"/>
        <v>14.482758620689655</v>
      </c>
    </row>
    <row r="2589" spans="1:19" x14ac:dyDescent="0.25">
      <c r="B2589" s="12"/>
      <c r="C2589" s="17"/>
      <c r="D2589" s="14"/>
    </row>
    <row r="2590" spans="1:19" x14ac:dyDescent="0.25">
      <c r="B2590" s="12"/>
      <c r="C2590" s="17"/>
      <c r="D2590" s="14"/>
    </row>
    <row r="2591" spans="1:19" x14ac:dyDescent="0.25">
      <c r="B2591" s="12"/>
      <c r="C2591" s="17"/>
      <c r="D2591" s="14"/>
    </row>
    <row r="2592" spans="1:19" x14ac:dyDescent="0.25">
      <c r="B2592" s="12"/>
      <c r="C2592" s="17"/>
      <c r="D2592" s="14"/>
    </row>
    <row r="2593" spans="1:19" x14ac:dyDescent="0.25">
      <c r="B2593" s="12"/>
      <c r="C2593" s="17"/>
      <c r="D2593" s="14"/>
    </row>
    <row r="2594" spans="1:19" x14ac:dyDescent="0.25">
      <c r="B2594" s="12"/>
      <c r="C2594" s="17"/>
      <c r="D2594" s="14"/>
    </row>
    <row r="2595" spans="1:19" x14ac:dyDescent="0.25">
      <c r="B2595" s="12"/>
      <c r="C2595" s="17"/>
      <c r="D2595" s="14"/>
    </row>
    <row r="2597" spans="1:19" ht="15.75" x14ac:dyDescent="0.25">
      <c r="B2597" s="21" t="s">
        <v>830</v>
      </c>
      <c r="P2597" s="21"/>
    </row>
    <row r="2598" spans="1:19" ht="15.75" x14ac:dyDescent="0.25">
      <c r="B2598" s="164" t="s">
        <v>832</v>
      </c>
      <c r="C2598" s="165"/>
      <c r="D2598" s="165"/>
      <c r="E2598" s="165"/>
      <c r="F2598" s="161"/>
      <c r="P2598" s="166" t="s">
        <v>537</v>
      </c>
      <c r="Q2598" s="162"/>
      <c r="R2598" s="162"/>
      <c r="S2598" s="162"/>
    </row>
    <row r="2599" spans="1:19" ht="15.75" x14ac:dyDescent="0.25">
      <c r="B2599" s="21" t="s">
        <v>829</v>
      </c>
      <c r="P2599" s="21"/>
    </row>
    <row r="2600" spans="1:19" ht="16.5" thickBot="1" x14ac:dyDescent="0.3">
      <c r="B2600" s="9" t="s">
        <v>54</v>
      </c>
      <c r="C2600" s="9" t="s">
        <v>46</v>
      </c>
      <c r="D2600" s="9" t="s">
        <v>87</v>
      </c>
      <c r="P2600" s="9" t="s">
        <v>129</v>
      </c>
      <c r="Q2600" s="9" t="s">
        <v>130</v>
      </c>
      <c r="R2600" s="9" t="s">
        <v>46</v>
      </c>
      <c r="S2600" s="9" t="s">
        <v>131</v>
      </c>
    </row>
    <row r="2601" spans="1:19" x14ac:dyDescent="0.25">
      <c r="A2601">
        <v>1</v>
      </c>
      <c r="B2601" s="12">
        <v>0.12</v>
      </c>
      <c r="C2601" s="17">
        <v>1.3</v>
      </c>
      <c r="D2601" s="14">
        <f t="shared" ref="D2601:D2611" si="267">C2601/B2601</f>
        <v>10.833333333333334</v>
      </c>
      <c r="O2601">
        <v>1</v>
      </c>
      <c r="P2601" s="12">
        <v>3.1</v>
      </c>
      <c r="Q2601" s="12">
        <v>1.05</v>
      </c>
      <c r="R2601" s="17">
        <v>14.1</v>
      </c>
      <c r="S2601" s="14">
        <f>R2601/Q2601</f>
        <v>13.428571428571427</v>
      </c>
    </row>
    <row r="2602" spans="1:19" x14ac:dyDescent="0.25">
      <c r="A2602">
        <v>2</v>
      </c>
      <c r="B2602" s="12">
        <v>0.22</v>
      </c>
      <c r="C2602" s="17">
        <v>3.2</v>
      </c>
      <c r="D2602" s="14">
        <f t="shared" si="267"/>
        <v>14.545454545454547</v>
      </c>
      <c r="O2602">
        <v>2</v>
      </c>
      <c r="P2602" s="12">
        <v>3.3</v>
      </c>
      <c r="Q2602" s="12">
        <v>1.1599999999999999</v>
      </c>
      <c r="R2602" s="17">
        <v>15.9</v>
      </c>
      <c r="S2602" s="14">
        <f t="shared" ref="S2602:S2603" si="268">R2602/Q2602</f>
        <v>13.706896551724139</v>
      </c>
    </row>
    <row r="2603" spans="1:19" x14ac:dyDescent="0.25">
      <c r="A2603">
        <v>3</v>
      </c>
      <c r="B2603" s="12">
        <v>0.37</v>
      </c>
      <c r="C2603" s="17">
        <v>5.7</v>
      </c>
      <c r="D2603" s="14">
        <f t="shared" si="267"/>
        <v>15.405405405405405</v>
      </c>
      <c r="O2603">
        <v>3</v>
      </c>
      <c r="P2603" s="12">
        <v>3.5</v>
      </c>
      <c r="Q2603" s="12">
        <v>1.27</v>
      </c>
      <c r="R2603" s="17">
        <v>17.8</v>
      </c>
      <c r="S2603" s="14">
        <f t="shared" si="268"/>
        <v>14.015748031496063</v>
      </c>
    </row>
    <row r="2604" spans="1:19" x14ac:dyDescent="0.25">
      <c r="A2604">
        <v>4</v>
      </c>
      <c r="B2604" s="12">
        <v>0.5</v>
      </c>
      <c r="C2604" s="17">
        <v>7.9</v>
      </c>
      <c r="D2604" s="14">
        <f t="shared" si="267"/>
        <v>15.8</v>
      </c>
      <c r="O2604">
        <v>4</v>
      </c>
      <c r="P2604" s="12">
        <v>3.7</v>
      </c>
      <c r="Q2604" s="12">
        <v>1.33</v>
      </c>
      <c r="R2604" s="17">
        <v>19.399999999999999</v>
      </c>
      <c r="S2604" s="14">
        <f>R2604/Q2604</f>
        <v>14.586466165413531</v>
      </c>
    </row>
    <row r="2605" spans="1:19" x14ac:dyDescent="0.25">
      <c r="A2605">
        <v>5</v>
      </c>
      <c r="B2605" s="12">
        <v>0.7</v>
      </c>
      <c r="C2605" s="17">
        <v>11.1</v>
      </c>
      <c r="D2605" s="14">
        <f t="shared" si="267"/>
        <v>15.857142857142858</v>
      </c>
    </row>
    <row r="2606" spans="1:19" x14ac:dyDescent="0.25">
      <c r="A2606">
        <v>6</v>
      </c>
      <c r="B2606" s="12">
        <v>0.97</v>
      </c>
      <c r="C2606" s="17">
        <v>15</v>
      </c>
      <c r="D2606" s="14">
        <f t="shared" si="267"/>
        <v>15.463917525773196</v>
      </c>
    </row>
    <row r="2607" spans="1:19" x14ac:dyDescent="0.25">
      <c r="A2607">
        <v>7</v>
      </c>
      <c r="B2607" s="12">
        <v>1.2</v>
      </c>
      <c r="C2607" s="17">
        <v>17.600000000000001</v>
      </c>
      <c r="D2607" s="14">
        <f t="shared" si="267"/>
        <v>14.666666666666668</v>
      </c>
    </row>
    <row r="2608" spans="1:19" x14ac:dyDescent="0.25">
      <c r="A2608">
        <v>8</v>
      </c>
      <c r="B2608" s="12">
        <v>1.33</v>
      </c>
      <c r="C2608" s="17">
        <v>19.399999999999999</v>
      </c>
      <c r="D2608" s="14">
        <f t="shared" si="267"/>
        <v>14.586466165413531</v>
      </c>
    </row>
    <row r="2609" spans="2:19" x14ac:dyDescent="0.25">
      <c r="B2609" s="12"/>
      <c r="C2609" s="17"/>
      <c r="D2609" s="14"/>
    </row>
    <row r="2610" spans="2:19" x14ac:dyDescent="0.25">
      <c r="B2610" s="12"/>
      <c r="C2610" s="17"/>
      <c r="D2610" s="14"/>
    </row>
    <row r="2611" spans="2:19" x14ac:dyDescent="0.25">
      <c r="B2611" s="12"/>
      <c r="C2611" s="17"/>
      <c r="D2611" s="14"/>
    </row>
    <row r="2612" spans="2:19" x14ac:dyDescent="0.25">
      <c r="B2612" s="12"/>
      <c r="C2612" s="17"/>
      <c r="D2612" s="14"/>
    </row>
    <row r="2613" spans="2:19" x14ac:dyDescent="0.25">
      <c r="B2613" s="12"/>
      <c r="C2613" s="17"/>
      <c r="D2613" s="14"/>
    </row>
    <row r="2614" spans="2:19" x14ac:dyDescent="0.25">
      <c r="B2614" s="12"/>
      <c r="C2614" s="17"/>
      <c r="D2614" s="14"/>
    </row>
    <row r="2615" spans="2:19" x14ac:dyDescent="0.25">
      <c r="B2615" s="12"/>
      <c r="C2615" s="17"/>
      <c r="D2615" s="14"/>
    </row>
    <row r="2617" spans="2:19" ht="15.75" x14ac:dyDescent="0.25">
      <c r="B2617" s="21"/>
      <c r="P2617" s="21"/>
    </row>
    <row r="2618" spans="2:19" ht="15.75" x14ac:dyDescent="0.25">
      <c r="B2618" s="164"/>
      <c r="C2618" s="165"/>
      <c r="D2618" s="165"/>
      <c r="E2618" s="165"/>
      <c r="F2618" s="161"/>
      <c r="P2618" s="166"/>
      <c r="Q2618" s="162"/>
      <c r="R2618" s="162"/>
      <c r="S2618" s="162"/>
    </row>
    <row r="2619" spans="2:19" ht="15.75" x14ac:dyDescent="0.25">
      <c r="B2619" s="189"/>
      <c r="C2619" s="190"/>
      <c r="D2619" s="190"/>
      <c r="E2619" s="190"/>
      <c r="F2619" s="190"/>
      <c r="G2619" s="190"/>
      <c r="H2619" s="190"/>
      <c r="I2619" s="190"/>
      <c r="J2619" s="190"/>
      <c r="K2619" s="190"/>
      <c r="L2619" s="190"/>
      <c r="M2619" s="190"/>
      <c r="N2619" s="190"/>
      <c r="O2619" s="190"/>
      <c r="P2619" s="189"/>
      <c r="Q2619" s="190"/>
      <c r="R2619" s="190"/>
      <c r="S2619" s="190"/>
    </row>
    <row r="2620" spans="2:19" ht="15.75" x14ac:dyDescent="0.25">
      <c r="B2620" s="191"/>
      <c r="C2620" s="191"/>
      <c r="D2620" s="191"/>
      <c r="E2620" s="190"/>
      <c r="F2620" s="190"/>
      <c r="G2620" s="190"/>
      <c r="H2620" s="190"/>
      <c r="I2620" s="190"/>
      <c r="J2620" s="190"/>
      <c r="K2620" s="190"/>
      <c r="L2620" s="190"/>
      <c r="M2620" s="190"/>
      <c r="N2620" s="190"/>
      <c r="O2620" s="190"/>
      <c r="P2620" s="191"/>
      <c r="Q2620" s="191"/>
      <c r="R2620" s="191"/>
      <c r="S2620" s="191"/>
    </row>
    <row r="2621" spans="2:19" x14ac:dyDescent="0.25">
      <c r="B2621" s="192"/>
      <c r="C2621" s="193"/>
      <c r="D2621" s="194"/>
      <c r="E2621" s="190"/>
      <c r="F2621" s="190"/>
      <c r="G2621" s="190"/>
      <c r="H2621" s="190"/>
      <c r="I2621" s="190"/>
      <c r="J2621" s="190"/>
      <c r="K2621" s="190"/>
      <c r="L2621" s="190"/>
      <c r="M2621" s="190"/>
      <c r="N2621" s="190"/>
      <c r="O2621" s="190"/>
      <c r="P2621" s="192"/>
      <c r="Q2621" s="192"/>
      <c r="R2621" s="193"/>
      <c r="S2621" s="194"/>
    </row>
    <row r="2622" spans="2:19" x14ac:dyDescent="0.25">
      <c r="B2622" s="192"/>
      <c r="C2622" s="193"/>
      <c r="D2622" s="194"/>
      <c r="E2622" s="190"/>
      <c r="F2622" s="190"/>
      <c r="G2622" s="190"/>
      <c r="H2622" s="190"/>
      <c r="I2622" s="190"/>
      <c r="J2622" s="190"/>
      <c r="K2622" s="190"/>
      <c r="L2622" s="190"/>
      <c r="M2622" s="190"/>
      <c r="N2622" s="190"/>
      <c r="O2622" s="190"/>
      <c r="P2622" s="192"/>
      <c r="Q2622" s="192"/>
      <c r="R2622" s="193"/>
      <c r="S2622" s="194"/>
    </row>
    <row r="2623" spans="2:19" x14ac:dyDescent="0.25">
      <c r="B2623" s="12"/>
      <c r="C2623" s="17"/>
      <c r="D2623" s="14"/>
      <c r="P2623" s="12"/>
      <c r="Q2623" s="12"/>
      <c r="R2623" s="17"/>
      <c r="S2623" s="14"/>
    </row>
    <row r="2624" spans="2:19" x14ac:dyDescent="0.25">
      <c r="B2624" s="12"/>
      <c r="C2624" s="17"/>
      <c r="D2624" s="14"/>
      <c r="P2624" s="12"/>
      <c r="Q2624" s="12"/>
      <c r="R2624" s="17"/>
      <c r="S2624" s="14"/>
    </row>
    <row r="2625" spans="2:4" x14ac:dyDescent="0.25">
      <c r="B2625" s="12"/>
      <c r="C2625" s="17"/>
      <c r="D2625" s="14"/>
    </row>
    <row r="2626" spans="2:4" x14ac:dyDescent="0.25">
      <c r="B2626" s="12"/>
      <c r="C2626" s="17"/>
      <c r="D2626" s="14"/>
    </row>
    <row r="2627" spans="2:4" x14ac:dyDescent="0.25">
      <c r="B2627" s="12"/>
      <c r="C2627" s="17"/>
      <c r="D2627" s="14"/>
    </row>
    <row r="2628" spans="2:4" x14ac:dyDescent="0.25">
      <c r="B2628" s="12"/>
      <c r="C2628" s="17"/>
      <c r="D2628" s="14"/>
    </row>
    <row r="2629" spans="2:4" x14ac:dyDescent="0.25">
      <c r="B2629" s="12"/>
      <c r="C2629" s="17"/>
      <c r="D2629" s="14"/>
    </row>
    <row r="2630" spans="2:4" x14ac:dyDescent="0.25">
      <c r="B2630" s="12"/>
      <c r="C2630" s="17"/>
      <c r="D2630" s="14"/>
    </row>
    <row r="2631" spans="2:4" x14ac:dyDescent="0.25">
      <c r="B2631" s="12"/>
      <c r="C2631" s="17"/>
      <c r="D2631" s="14"/>
    </row>
    <row r="2632" spans="2:4" x14ac:dyDescent="0.25">
      <c r="B2632" s="12"/>
      <c r="C2632" s="17"/>
      <c r="D2632" s="14"/>
    </row>
    <row r="2633" spans="2:4" x14ac:dyDescent="0.25">
      <c r="B2633" s="12"/>
      <c r="C2633" s="17"/>
      <c r="D2633" s="14"/>
    </row>
    <row r="2634" spans="2:4" x14ac:dyDescent="0.25">
      <c r="B2634" s="12"/>
      <c r="C2634" s="17"/>
      <c r="D2634" s="14"/>
    </row>
    <row r="2635" spans="2:4" x14ac:dyDescent="0.25">
      <c r="B2635" s="12"/>
      <c r="C2635" s="17"/>
      <c r="D2635" s="14"/>
    </row>
  </sheetData>
  <mergeCells count="344">
    <mergeCell ref="B2578:E2578"/>
    <mergeCell ref="P2578:S2578"/>
    <mergeCell ref="B2598:E2598"/>
    <mergeCell ref="P2598:S2598"/>
    <mergeCell ref="B2618:E2618"/>
    <mergeCell ref="P2618:S2618"/>
    <mergeCell ref="B2478:E2478"/>
    <mergeCell ref="P2478:S2478"/>
    <mergeCell ref="B2498:E2498"/>
    <mergeCell ref="P2498:S2498"/>
    <mergeCell ref="B2518:E2518"/>
    <mergeCell ref="P2518:S2518"/>
    <mergeCell ref="B2538:E2538"/>
    <mergeCell ref="P2538:S2538"/>
    <mergeCell ref="B2558:E2558"/>
    <mergeCell ref="P2558:S2558"/>
    <mergeCell ref="B2052:E2052"/>
    <mergeCell ref="P2052:S2052"/>
    <mergeCell ref="B2065:E2068"/>
    <mergeCell ref="B2072:E2072"/>
    <mergeCell ref="P2072:S2072"/>
    <mergeCell ref="B2085:E2088"/>
    <mergeCell ref="P1225:S1225"/>
    <mergeCell ref="B1285:E1285"/>
    <mergeCell ref="P1285:S1285"/>
    <mergeCell ref="B1305:E1305"/>
    <mergeCell ref="P1305:S1305"/>
    <mergeCell ref="B1325:E1325"/>
    <mergeCell ref="P1325:S1325"/>
    <mergeCell ref="B1711:E1711"/>
    <mergeCell ref="B1427:E1427"/>
    <mergeCell ref="P1427:S1427"/>
    <mergeCell ref="B1671:E1671"/>
    <mergeCell ref="P1671:S1671"/>
    <mergeCell ref="B1691:E1691"/>
    <mergeCell ref="P1691:S1691"/>
    <mergeCell ref="B1467:E1467"/>
    <mergeCell ref="P1467:S1467"/>
    <mergeCell ref="B1447:E1447"/>
    <mergeCell ref="P1447:S1447"/>
    <mergeCell ref="B1046:E1046"/>
    <mergeCell ref="P1046:S1046"/>
    <mergeCell ref="B1245:E1245"/>
    <mergeCell ref="P1245:S1245"/>
    <mergeCell ref="B1260:D1262"/>
    <mergeCell ref="B1265:E1265"/>
    <mergeCell ref="P1265:S1265"/>
    <mergeCell ref="B1280:D1282"/>
    <mergeCell ref="B865:F865"/>
    <mergeCell ref="B1126:E1126"/>
    <mergeCell ref="P1126:S1126"/>
    <mergeCell ref="P1025:T1025"/>
    <mergeCell ref="B921:F921"/>
    <mergeCell ref="P921:T921"/>
    <mergeCell ref="B941:F941"/>
    <mergeCell ref="P941:T941"/>
    <mergeCell ref="B1066:E1066"/>
    <mergeCell ref="P1066:S1066"/>
    <mergeCell ref="B1080:D1081"/>
    <mergeCell ref="B988:F988"/>
    <mergeCell ref="B903:F903"/>
    <mergeCell ref="P470:R470"/>
    <mergeCell ref="B812:F812"/>
    <mergeCell ref="P812:T812"/>
    <mergeCell ref="B692:F692"/>
    <mergeCell ref="P692:T692"/>
    <mergeCell ref="B709:F709"/>
    <mergeCell ref="P709:T709"/>
    <mergeCell ref="B726:F726"/>
    <mergeCell ref="P726:T726"/>
    <mergeCell ref="B743:F743"/>
    <mergeCell ref="P743:T743"/>
    <mergeCell ref="B760:F760"/>
    <mergeCell ref="P760:T760"/>
    <mergeCell ref="B778:F778"/>
    <mergeCell ref="P778:T778"/>
    <mergeCell ref="B795:F795"/>
    <mergeCell ref="P795:T795"/>
    <mergeCell ref="B519:D519"/>
    <mergeCell ref="P519:S519"/>
    <mergeCell ref="B520:F520"/>
    <mergeCell ref="P520:T520"/>
    <mergeCell ref="P521:R521"/>
    <mergeCell ref="B485:D485"/>
    <mergeCell ref="P485:S485"/>
    <mergeCell ref="B486:F486"/>
    <mergeCell ref="P486:T486"/>
    <mergeCell ref="P487:R487"/>
    <mergeCell ref="B328:F328"/>
    <mergeCell ref="P328:T328"/>
    <mergeCell ref="B345:F345"/>
    <mergeCell ref="P345:T345"/>
    <mergeCell ref="P452:R452"/>
    <mergeCell ref="B468:D468"/>
    <mergeCell ref="P468:S468"/>
    <mergeCell ref="B469:F469"/>
    <mergeCell ref="P469:T469"/>
    <mergeCell ref="B451:F451"/>
    <mergeCell ref="P451:T451"/>
    <mergeCell ref="P400:R400"/>
    <mergeCell ref="B415:D415"/>
    <mergeCell ref="P415:S415"/>
    <mergeCell ref="B416:F416"/>
    <mergeCell ref="P416:T416"/>
    <mergeCell ref="P417:R417"/>
    <mergeCell ref="B433:D433"/>
    <mergeCell ref="P433:S433"/>
    <mergeCell ref="B450:D450"/>
    <mergeCell ref="P450:S450"/>
    <mergeCell ref="B2:F2"/>
    <mergeCell ref="B4:F4"/>
    <mergeCell ref="B14:F14"/>
    <mergeCell ref="B28:F28"/>
    <mergeCell ref="B30:F30"/>
    <mergeCell ref="B165:E165"/>
    <mergeCell ref="B207:F207"/>
    <mergeCell ref="P207:T207"/>
    <mergeCell ref="B224:F224"/>
    <mergeCell ref="P224:T224"/>
    <mergeCell ref="B151:F151"/>
    <mergeCell ref="P151:T151"/>
    <mergeCell ref="B79:F79"/>
    <mergeCell ref="B47:F47"/>
    <mergeCell ref="B63:F63"/>
    <mergeCell ref="P79:T79"/>
    <mergeCell ref="B97:F97"/>
    <mergeCell ref="P97:T97"/>
    <mergeCell ref="B115:F115"/>
    <mergeCell ref="P115:T115"/>
    <mergeCell ref="B133:F133"/>
    <mergeCell ref="B169:F169"/>
    <mergeCell ref="P169:T169"/>
    <mergeCell ref="B186:F186"/>
    <mergeCell ref="B183:E183"/>
    <mergeCell ref="B241:F241"/>
    <mergeCell ref="P241:T241"/>
    <mergeCell ref="P133:T133"/>
    <mergeCell ref="B399:F399"/>
    <mergeCell ref="P399:T399"/>
    <mergeCell ref="P382:R382"/>
    <mergeCell ref="B398:D398"/>
    <mergeCell ref="P398:S398"/>
    <mergeCell ref="P186:T186"/>
    <mergeCell ref="B200:E200"/>
    <mergeCell ref="B309:F309"/>
    <mergeCell ref="P309:T309"/>
    <mergeCell ref="B258:F258"/>
    <mergeCell ref="P258:T258"/>
    <mergeCell ref="B275:F275"/>
    <mergeCell ref="B381:F381"/>
    <mergeCell ref="P381:T381"/>
    <mergeCell ref="B380:D380"/>
    <mergeCell ref="P380:S380"/>
    <mergeCell ref="B362:F362"/>
    <mergeCell ref="P362:T362"/>
    <mergeCell ref="P275:T275"/>
    <mergeCell ref="B292:F292"/>
    <mergeCell ref="P292:T292"/>
    <mergeCell ref="P435:R435"/>
    <mergeCell ref="B434:F434"/>
    <mergeCell ref="P434:T434"/>
    <mergeCell ref="P588:S588"/>
    <mergeCell ref="B573:D573"/>
    <mergeCell ref="P573:S573"/>
    <mergeCell ref="B574:F574"/>
    <mergeCell ref="P574:T574"/>
    <mergeCell ref="P575:R575"/>
    <mergeCell ref="B502:D502"/>
    <mergeCell ref="P502:S502"/>
    <mergeCell ref="B503:F503"/>
    <mergeCell ref="P503:T503"/>
    <mergeCell ref="P504:R504"/>
    <mergeCell ref="P551:S551"/>
    <mergeCell ref="B536:D536"/>
    <mergeCell ref="P536:S536"/>
    <mergeCell ref="B537:F537"/>
    <mergeCell ref="P537:T537"/>
    <mergeCell ref="P538:R538"/>
    <mergeCell ref="P564:S564"/>
    <mergeCell ref="B553:D553"/>
    <mergeCell ref="B554:F554"/>
    <mergeCell ref="P553:S553"/>
    <mergeCell ref="P554:T554"/>
    <mergeCell ref="P555:R555"/>
    <mergeCell ref="P534:S534"/>
    <mergeCell ref="B590:D590"/>
    <mergeCell ref="B591:F591"/>
    <mergeCell ref="B607:E608"/>
    <mergeCell ref="B611:D611"/>
    <mergeCell ref="B612:F612"/>
    <mergeCell ref="B625:E627"/>
    <mergeCell ref="B632:D632"/>
    <mergeCell ref="B633:F633"/>
    <mergeCell ref="B646:E648"/>
    <mergeCell ref="B654:D654"/>
    <mergeCell ref="B655:F655"/>
    <mergeCell ref="P655:T655"/>
    <mergeCell ref="P656:R656"/>
    <mergeCell ref="P669:S669"/>
    <mergeCell ref="B672:D672"/>
    <mergeCell ref="P672:S672"/>
    <mergeCell ref="B673:F673"/>
    <mergeCell ref="P673:T673"/>
    <mergeCell ref="P654:T654"/>
    <mergeCell ref="B1185:E1185"/>
    <mergeCell ref="P1185:S1185"/>
    <mergeCell ref="B830:F830"/>
    <mergeCell ref="P830:T830"/>
    <mergeCell ref="B848:F848"/>
    <mergeCell ref="P848:T848"/>
    <mergeCell ref="P674:R674"/>
    <mergeCell ref="P687:S687"/>
    <mergeCell ref="P865:T865"/>
    <mergeCell ref="B885:F885"/>
    <mergeCell ref="P885:T885"/>
    <mergeCell ref="B959:F959"/>
    <mergeCell ref="B976:E979"/>
    <mergeCell ref="P903:T903"/>
    <mergeCell ref="B1025:F1025"/>
    <mergeCell ref="B1086:E1086"/>
    <mergeCell ref="P1086:S1086"/>
    <mergeCell ref="B1106:E1106"/>
    <mergeCell ref="P1106:S1106"/>
    <mergeCell ref="B1651:E1651"/>
    <mergeCell ref="P1651:S1651"/>
    <mergeCell ref="P988:T988"/>
    <mergeCell ref="B1006:F1006"/>
    <mergeCell ref="P1006:T1006"/>
    <mergeCell ref="B1367:E1367"/>
    <mergeCell ref="P1367:S1367"/>
    <mergeCell ref="B1387:E1387"/>
    <mergeCell ref="P1387:S1387"/>
    <mergeCell ref="P1546:S1546"/>
    <mergeCell ref="B1631:E1631"/>
    <mergeCell ref="P1631:S1631"/>
    <mergeCell ref="P1526:S1526"/>
    <mergeCell ref="B1546:E1546"/>
    <mergeCell ref="B1506:E1506"/>
    <mergeCell ref="P1506:S1506"/>
    <mergeCell ref="B1205:E1205"/>
    <mergeCell ref="P1205:S1205"/>
    <mergeCell ref="B1165:E1165"/>
    <mergeCell ref="B1145:E1145"/>
    <mergeCell ref="P1145:S1145"/>
    <mergeCell ref="P1165:S1165"/>
    <mergeCell ref="B1526:E1526"/>
    <mergeCell ref="B1225:E1225"/>
    <mergeCell ref="B1932:E1932"/>
    <mergeCell ref="P1932:S1932"/>
    <mergeCell ref="B1892:E1892"/>
    <mergeCell ref="P1892:S1892"/>
    <mergeCell ref="B1912:E1912"/>
    <mergeCell ref="P1912:S1912"/>
    <mergeCell ref="B1832:E1832"/>
    <mergeCell ref="P1832:S1832"/>
    <mergeCell ref="B1730:E1730"/>
    <mergeCell ref="P1730:S1730"/>
    <mergeCell ref="B1750:E1750"/>
    <mergeCell ref="P1750:S1750"/>
    <mergeCell ref="B1764:D1766"/>
    <mergeCell ref="P1792:S1792"/>
    <mergeCell ref="B1812:E1812"/>
    <mergeCell ref="P1812:S1812"/>
    <mergeCell ref="B1772:E1772"/>
    <mergeCell ref="P1772:S1772"/>
    <mergeCell ref="P1872:S1872"/>
    <mergeCell ref="B1952:E1952"/>
    <mergeCell ref="P1952:S1952"/>
    <mergeCell ref="B1407:E1407"/>
    <mergeCell ref="P1407:S1407"/>
    <mergeCell ref="B2255:E2255"/>
    <mergeCell ref="P2255:S2255"/>
    <mergeCell ref="B2275:E2275"/>
    <mergeCell ref="P2275:S2275"/>
    <mergeCell ref="B1972:E1972"/>
    <mergeCell ref="P1972:S1972"/>
    <mergeCell ref="P1711:S1711"/>
    <mergeCell ref="B1792:E1792"/>
    <mergeCell ref="B1487:E1487"/>
    <mergeCell ref="P1487:S1487"/>
    <mergeCell ref="B1571:E1571"/>
    <mergeCell ref="P1571:S1571"/>
    <mergeCell ref="B1591:E1591"/>
    <mergeCell ref="P1591:S1591"/>
    <mergeCell ref="B1611:E1611"/>
    <mergeCell ref="P1611:S1611"/>
    <mergeCell ref="B1852:E1852"/>
    <mergeCell ref="P1852:S1852"/>
    <mergeCell ref="B1872:E1872"/>
    <mergeCell ref="B1992:E1992"/>
    <mergeCell ref="P2297:S2297"/>
    <mergeCell ref="B2317:E2317"/>
    <mergeCell ref="P2317:S2317"/>
    <mergeCell ref="B2337:E2337"/>
    <mergeCell ref="P2337:S2337"/>
    <mergeCell ref="B2092:E2092"/>
    <mergeCell ref="P2092:S2092"/>
    <mergeCell ref="B2112:E2112"/>
    <mergeCell ref="P2112:S2112"/>
    <mergeCell ref="B2132:E2132"/>
    <mergeCell ref="P2132:S2132"/>
    <mergeCell ref="B2152:E2152"/>
    <mergeCell ref="P2152:S2152"/>
    <mergeCell ref="B2172:E2172"/>
    <mergeCell ref="P2172:S2172"/>
    <mergeCell ref="B2187:D2187"/>
    <mergeCell ref="B2188:D2188"/>
    <mergeCell ref="B2228:D2228"/>
    <mergeCell ref="B2206:D2209"/>
    <mergeCell ref="B2107:D2107"/>
    <mergeCell ref="B1345:E1345"/>
    <mergeCell ref="P1345:S1345"/>
    <mergeCell ref="B2032:E2032"/>
    <mergeCell ref="P2032:S2032"/>
    <mergeCell ref="B2045:E2048"/>
    <mergeCell ref="B2189:D2189"/>
    <mergeCell ref="B2147:D2147"/>
    <mergeCell ref="B2371:D2371"/>
    <mergeCell ref="B2192:E2192"/>
    <mergeCell ref="P2192:S2192"/>
    <mergeCell ref="B2212:E2212"/>
    <mergeCell ref="P2212:S2212"/>
    <mergeCell ref="B2227:D2227"/>
    <mergeCell ref="B2357:E2357"/>
    <mergeCell ref="P2357:S2357"/>
    <mergeCell ref="P2365:S2369"/>
    <mergeCell ref="B2232:E2232"/>
    <mergeCell ref="P2232:S2232"/>
    <mergeCell ref="B2247:D2247"/>
    <mergeCell ref="B2248:D2248"/>
    <mergeCell ref="P1992:S1992"/>
    <mergeCell ref="B2012:E2012"/>
    <mergeCell ref="P2012:S2012"/>
    <mergeCell ref="B2297:E2297"/>
    <mergeCell ref="B2378:E2378"/>
    <mergeCell ref="P2378:S2378"/>
    <mergeCell ref="B2398:E2398"/>
    <mergeCell ref="P2398:S2398"/>
    <mergeCell ref="B2418:E2418"/>
    <mergeCell ref="P2418:S2418"/>
    <mergeCell ref="B2438:E2438"/>
    <mergeCell ref="P2438:S2438"/>
    <mergeCell ref="B2458:E2458"/>
    <mergeCell ref="P2458:S2458"/>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7" sqref="E47"/>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W14" sqref="W14"/>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6"/>
  <sheetViews>
    <sheetView topLeftCell="B73" workbookViewId="0">
      <selection activeCell="H109" sqref="H109"/>
    </sheetView>
  </sheetViews>
  <sheetFormatPr defaultRowHeight="15" x14ac:dyDescent="0.25"/>
  <cols>
    <col min="1" max="1" width="9.140625" style="6"/>
    <col min="2" max="2" width="13" style="4" customWidth="1"/>
    <col min="3" max="3" width="19.7109375" style="4" customWidth="1"/>
    <col min="4" max="4" width="14.42578125" style="4" customWidth="1"/>
    <col min="5" max="5" width="20" style="4" customWidth="1"/>
    <col min="6" max="6" width="15.28515625" style="4" customWidth="1"/>
    <col min="7" max="7" width="16.28515625" style="4" customWidth="1"/>
    <col min="8" max="8" width="16.42578125" style="4" customWidth="1"/>
    <col min="9" max="9" width="58.7109375" style="7" customWidth="1"/>
    <col min="10" max="10" width="46.85546875" customWidth="1"/>
  </cols>
  <sheetData>
    <row r="2" spans="1:10" ht="21" x14ac:dyDescent="0.35">
      <c r="B2" s="182" t="s">
        <v>29</v>
      </c>
      <c r="C2" s="182"/>
      <c r="D2" s="182"/>
      <c r="E2" s="182"/>
      <c r="F2" s="182"/>
      <c r="G2" s="182"/>
      <c r="H2" s="182"/>
    </row>
    <row r="3" spans="1:10" ht="16.5" thickBot="1" x14ac:dyDescent="0.3">
      <c r="A3" s="8" t="s">
        <v>30</v>
      </c>
      <c r="B3" s="9" t="s">
        <v>31</v>
      </c>
      <c r="C3" s="9" t="s">
        <v>32</v>
      </c>
      <c r="D3" s="9" t="s">
        <v>33</v>
      </c>
      <c r="E3" s="9" t="s">
        <v>34</v>
      </c>
      <c r="F3" s="9" t="s">
        <v>38</v>
      </c>
      <c r="G3" s="9" t="s">
        <v>37</v>
      </c>
      <c r="H3" s="9" t="s">
        <v>39</v>
      </c>
      <c r="I3" s="9" t="s">
        <v>26</v>
      </c>
      <c r="J3" s="9" t="s">
        <v>242</v>
      </c>
    </row>
    <row r="4" spans="1:10" x14ac:dyDescent="0.25">
      <c r="A4" s="6">
        <v>1</v>
      </c>
      <c r="B4" s="10">
        <v>42035</v>
      </c>
      <c r="C4" s="4" t="s">
        <v>71</v>
      </c>
      <c r="D4" s="4" t="s">
        <v>14</v>
      </c>
      <c r="E4" s="4" t="s">
        <v>35</v>
      </c>
      <c r="F4" s="4">
        <v>540</v>
      </c>
      <c r="G4" s="4">
        <v>397</v>
      </c>
      <c r="H4" s="12">
        <f t="shared" ref="H4:H38" si="0">(G4/1000)/(F4/3600)</f>
        <v>2.6466666666666669</v>
      </c>
      <c r="I4" s="7" t="s">
        <v>36</v>
      </c>
    </row>
    <row r="5" spans="1:10" x14ac:dyDescent="0.25">
      <c r="A5" s="6">
        <v>2</v>
      </c>
      <c r="B5" s="10">
        <v>42035</v>
      </c>
      <c r="C5" s="4" t="s">
        <v>71</v>
      </c>
      <c r="D5" s="4" t="s">
        <v>14</v>
      </c>
      <c r="E5" s="4" t="s">
        <v>35</v>
      </c>
      <c r="F5" s="4">
        <v>503</v>
      </c>
      <c r="G5" s="4">
        <v>403</v>
      </c>
      <c r="H5" s="12">
        <f t="shared" si="0"/>
        <v>2.8842942345924456</v>
      </c>
      <c r="I5" s="11" t="s">
        <v>245</v>
      </c>
      <c r="J5" t="s">
        <v>244</v>
      </c>
    </row>
    <row r="6" spans="1:10" x14ac:dyDescent="0.25">
      <c r="A6" s="6">
        <v>3</v>
      </c>
      <c r="B6" s="10">
        <v>42045</v>
      </c>
      <c r="C6" s="4" t="s">
        <v>71</v>
      </c>
      <c r="D6" s="4" t="s">
        <v>14</v>
      </c>
      <c r="E6" s="4" t="s">
        <v>35</v>
      </c>
      <c r="F6" s="4">
        <v>451</v>
      </c>
      <c r="G6" s="4">
        <v>383</v>
      </c>
      <c r="H6" s="12">
        <f t="shared" si="0"/>
        <v>3.057206208425721</v>
      </c>
      <c r="I6" s="7" t="s">
        <v>70</v>
      </c>
    </row>
    <row r="7" spans="1:10" x14ac:dyDescent="0.25">
      <c r="A7" s="6">
        <v>4</v>
      </c>
      <c r="B7" s="10">
        <v>42046</v>
      </c>
      <c r="C7" s="16" t="s">
        <v>71</v>
      </c>
      <c r="D7" s="16" t="s">
        <v>14</v>
      </c>
      <c r="E7" s="16" t="s">
        <v>35</v>
      </c>
      <c r="F7" s="4">
        <v>437</v>
      </c>
      <c r="G7" s="4">
        <v>396</v>
      </c>
      <c r="H7" s="12">
        <f t="shared" si="0"/>
        <v>3.2622425629290617</v>
      </c>
      <c r="I7" s="7" t="s">
        <v>76</v>
      </c>
    </row>
    <row r="8" spans="1:10" x14ac:dyDescent="0.25">
      <c r="A8" s="6">
        <v>5</v>
      </c>
      <c r="B8" s="10">
        <v>42046</v>
      </c>
      <c r="C8" s="4" t="s">
        <v>71</v>
      </c>
      <c r="D8" s="4" t="s">
        <v>14</v>
      </c>
      <c r="E8" s="4" t="s">
        <v>77</v>
      </c>
      <c r="F8" s="4">
        <v>396</v>
      </c>
      <c r="G8" s="4">
        <v>329</v>
      </c>
      <c r="H8" s="12">
        <f t="shared" si="0"/>
        <v>2.9909090909090912</v>
      </c>
      <c r="I8" s="7" t="s">
        <v>78</v>
      </c>
    </row>
    <row r="9" spans="1:10" x14ac:dyDescent="0.25">
      <c r="A9" s="6">
        <v>6</v>
      </c>
      <c r="B9" s="10">
        <v>42048</v>
      </c>
      <c r="C9" s="4" t="s">
        <v>71</v>
      </c>
      <c r="D9" s="4" t="s">
        <v>14</v>
      </c>
      <c r="E9" s="4" t="s">
        <v>77</v>
      </c>
      <c r="F9" s="4">
        <v>367</v>
      </c>
      <c r="G9" s="4">
        <v>331</v>
      </c>
      <c r="H9" s="12">
        <f t="shared" si="0"/>
        <v>3.2468664850136242</v>
      </c>
      <c r="I9" s="7" t="s">
        <v>82</v>
      </c>
    </row>
    <row r="10" spans="1:10" x14ac:dyDescent="0.25">
      <c r="A10" s="6">
        <v>7</v>
      </c>
      <c r="B10" s="10">
        <v>42055</v>
      </c>
      <c r="C10" s="4" t="s">
        <v>71</v>
      </c>
      <c r="D10" s="4" t="s">
        <v>14</v>
      </c>
      <c r="E10" s="4" t="s">
        <v>35</v>
      </c>
      <c r="F10" s="4">
        <v>386</v>
      </c>
      <c r="G10" s="4">
        <v>386</v>
      </c>
      <c r="H10" s="12">
        <f t="shared" si="0"/>
        <v>3.6</v>
      </c>
      <c r="I10" s="7" t="s">
        <v>132</v>
      </c>
    </row>
    <row r="11" spans="1:10" x14ac:dyDescent="0.25">
      <c r="A11" s="6">
        <v>8</v>
      </c>
      <c r="B11" s="10">
        <v>42057</v>
      </c>
      <c r="C11" s="4" t="s">
        <v>71</v>
      </c>
      <c r="D11" s="4" t="s">
        <v>14</v>
      </c>
      <c r="E11" s="4" t="s">
        <v>77</v>
      </c>
      <c r="F11" s="4">
        <v>320</v>
      </c>
      <c r="G11" s="4">
        <v>323</v>
      </c>
      <c r="H11" s="12">
        <f t="shared" si="0"/>
        <v>3.63375</v>
      </c>
      <c r="I11" s="7" t="s">
        <v>140</v>
      </c>
    </row>
    <row r="12" spans="1:10" x14ac:dyDescent="0.25">
      <c r="A12" s="6">
        <v>9</v>
      </c>
      <c r="B12" s="10">
        <v>42060</v>
      </c>
      <c r="C12" s="4" t="s">
        <v>71</v>
      </c>
      <c r="D12" s="4" t="s">
        <v>14</v>
      </c>
      <c r="E12" s="4" t="s">
        <v>77</v>
      </c>
      <c r="F12" s="4">
        <v>389</v>
      </c>
      <c r="G12" s="4">
        <v>314</v>
      </c>
      <c r="H12" s="12">
        <f t="shared" si="0"/>
        <v>2.9059125964010284</v>
      </c>
      <c r="I12" s="7" t="s">
        <v>141</v>
      </c>
    </row>
    <row r="13" spans="1:10" x14ac:dyDescent="0.25">
      <c r="A13" s="6">
        <v>10</v>
      </c>
      <c r="B13" s="10">
        <v>42060</v>
      </c>
      <c r="C13" s="4" t="s">
        <v>71</v>
      </c>
      <c r="D13" s="4" t="s">
        <v>14</v>
      </c>
      <c r="E13" s="4" t="s">
        <v>35</v>
      </c>
      <c r="F13" s="4">
        <v>440</v>
      </c>
      <c r="G13" s="4">
        <v>384</v>
      </c>
      <c r="H13" s="12">
        <f t="shared" si="0"/>
        <v>3.1418181818181821</v>
      </c>
      <c r="I13" s="7" t="s">
        <v>142</v>
      </c>
    </row>
    <row r="14" spans="1:10" x14ac:dyDescent="0.25">
      <c r="A14" s="6">
        <v>11</v>
      </c>
      <c r="B14" s="10">
        <v>42061</v>
      </c>
      <c r="C14" s="4" t="s">
        <v>71</v>
      </c>
      <c r="D14" s="4" t="s">
        <v>14</v>
      </c>
      <c r="E14" s="4" t="s">
        <v>35</v>
      </c>
      <c r="F14" s="4">
        <v>396</v>
      </c>
      <c r="G14" s="4">
        <v>390</v>
      </c>
      <c r="H14" s="12">
        <f t="shared" si="0"/>
        <v>3.5454545454545454</v>
      </c>
      <c r="I14" s="7" t="s">
        <v>143</v>
      </c>
    </row>
    <row r="15" spans="1:10" x14ac:dyDescent="0.25">
      <c r="A15" s="6">
        <v>12</v>
      </c>
      <c r="B15" s="10">
        <v>42121</v>
      </c>
      <c r="C15" s="4" t="s">
        <v>71</v>
      </c>
      <c r="D15" s="4" t="s">
        <v>14</v>
      </c>
      <c r="E15" s="4" t="s">
        <v>219</v>
      </c>
      <c r="F15" s="4">
        <v>679</v>
      </c>
      <c r="G15" s="4">
        <v>683</v>
      </c>
      <c r="H15" s="12">
        <f t="shared" si="0"/>
        <v>3.6212076583210604</v>
      </c>
      <c r="I15" s="7" t="s">
        <v>220</v>
      </c>
    </row>
    <row r="16" spans="1:10" x14ac:dyDescent="0.25">
      <c r="A16" s="6">
        <v>13</v>
      </c>
      <c r="B16" s="10">
        <v>42123</v>
      </c>
      <c r="C16" s="4" t="s">
        <v>71</v>
      </c>
      <c r="D16" s="4" t="s">
        <v>160</v>
      </c>
      <c r="E16" s="4" t="s">
        <v>219</v>
      </c>
      <c r="F16" s="4">
        <v>302</v>
      </c>
      <c r="G16" s="4">
        <v>433</v>
      </c>
      <c r="H16" s="12">
        <f t="shared" si="0"/>
        <v>5.16158940397351</v>
      </c>
      <c r="I16" s="7" t="s">
        <v>225</v>
      </c>
    </row>
    <row r="17" spans="1:10" x14ac:dyDescent="0.25">
      <c r="A17" s="6">
        <v>14</v>
      </c>
      <c r="B17" s="10">
        <v>42124</v>
      </c>
      <c r="C17" s="4" t="s">
        <v>71</v>
      </c>
      <c r="D17" s="4" t="s">
        <v>160</v>
      </c>
      <c r="E17" s="4" t="s">
        <v>219</v>
      </c>
      <c r="F17" s="4">
        <v>303</v>
      </c>
      <c r="G17" s="4">
        <v>444</v>
      </c>
      <c r="H17" s="12">
        <f t="shared" si="0"/>
        <v>5.2752475247524755</v>
      </c>
      <c r="I17" s="7" t="s">
        <v>226</v>
      </c>
    </row>
    <row r="18" spans="1:10" x14ac:dyDescent="0.25">
      <c r="A18" s="6">
        <v>15</v>
      </c>
      <c r="B18" s="10">
        <v>42130</v>
      </c>
      <c r="C18" s="4" t="s">
        <v>71</v>
      </c>
      <c r="D18" s="4" t="s">
        <v>160</v>
      </c>
      <c r="E18" s="4" t="s">
        <v>219</v>
      </c>
      <c r="F18" s="4">
        <v>305</v>
      </c>
      <c r="G18" s="4">
        <v>517</v>
      </c>
      <c r="H18" s="12">
        <f t="shared" si="0"/>
        <v>6.1022950819672133</v>
      </c>
      <c r="I18" s="7" t="s">
        <v>227</v>
      </c>
    </row>
    <row r="19" spans="1:10" x14ac:dyDescent="0.25">
      <c r="A19" s="6">
        <v>16</v>
      </c>
      <c r="B19" s="10">
        <v>42130</v>
      </c>
      <c r="C19" s="4" t="s">
        <v>71</v>
      </c>
      <c r="D19" s="4" t="s">
        <v>160</v>
      </c>
      <c r="E19" s="4" t="s">
        <v>219</v>
      </c>
      <c r="F19" s="4">
        <v>315</v>
      </c>
      <c r="G19" s="4">
        <v>469</v>
      </c>
      <c r="H19" s="12">
        <f t="shared" si="0"/>
        <v>5.36</v>
      </c>
      <c r="I19" s="7" t="s">
        <v>228</v>
      </c>
    </row>
    <row r="20" spans="1:10" x14ac:dyDescent="0.25">
      <c r="A20" s="6">
        <v>17</v>
      </c>
      <c r="B20" s="10">
        <v>42133</v>
      </c>
      <c r="C20" s="4" t="s">
        <v>71</v>
      </c>
      <c r="D20" s="4" t="s">
        <v>160</v>
      </c>
      <c r="E20" s="4" t="s">
        <v>219</v>
      </c>
      <c r="F20" s="4">
        <v>309</v>
      </c>
      <c r="G20" s="4">
        <v>501</v>
      </c>
      <c r="H20" s="12">
        <f t="shared" si="0"/>
        <v>5.8368932038834958</v>
      </c>
      <c r="I20" s="7" t="s">
        <v>228</v>
      </c>
    </row>
    <row r="21" spans="1:10" x14ac:dyDescent="0.25">
      <c r="A21" s="6">
        <v>18</v>
      </c>
      <c r="B21" s="10">
        <v>42133</v>
      </c>
      <c r="C21" s="4" t="s">
        <v>71</v>
      </c>
      <c r="D21" s="4" t="s">
        <v>160</v>
      </c>
      <c r="E21" s="4" t="s">
        <v>219</v>
      </c>
      <c r="F21" s="4">
        <v>323</v>
      </c>
      <c r="G21" s="4">
        <v>523</v>
      </c>
      <c r="H21" s="12">
        <f t="shared" si="0"/>
        <v>5.8291021671826631</v>
      </c>
      <c r="I21" s="7" t="s">
        <v>229</v>
      </c>
      <c r="J21" t="s">
        <v>247</v>
      </c>
    </row>
    <row r="22" spans="1:10" x14ac:dyDescent="0.25">
      <c r="A22" s="6">
        <v>19</v>
      </c>
      <c r="B22" s="10">
        <v>42133</v>
      </c>
      <c r="C22" s="4" t="s">
        <v>71</v>
      </c>
      <c r="D22" s="4" t="s">
        <v>14</v>
      </c>
      <c r="E22" s="4" t="s">
        <v>35</v>
      </c>
      <c r="F22" s="4">
        <v>330</v>
      </c>
      <c r="G22" s="4">
        <v>292</v>
      </c>
      <c r="H22" s="12">
        <f t="shared" si="0"/>
        <v>3.1854545454545455</v>
      </c>
      <c r="I22" s="7" t="s">
        <v>228</v>
      </c>
    </row>
    <row r="23" spans="1:10" x14ac:dyDescent="0.25">
      <c r="A23" s="6">
        <v>20</v>
      </c>
      <c r="B23" s="10">
        <v>42133</v>
      </c>
      <c r="C23" s="4" t="s">
        <v>71</v>
      </c>
      <c r="D23" s="4" t="s">
        <v>14</v>
      </c>
      <c r="E23" s="4" t="s">
        <v>35</v>
      </c>
      <c r="F23" s="4">
        <v>344</v>
      </c>
      <c r="G23" s="4">
        <v>319</v>
      </c>
      <c r="H23" s="12">
        <f t="shared" si="0"/>
        <v>3.3383720930232559</v>
      </c>
      <c r="I23" s="7" t="s">
        <v>228</v>
      </c>
    </row>
    <row r="24" spans="1:10" x14ac:dyDescent="0.25">
      <c r="A24" s="6">
        <v>21</v>
      </c>
      <c r="B24" s="10">
        <v>42142</v>
      </c>
      <c r="C24" s="4" t="s">
        <v>71</v>
      </c>
      <c r="D24" s="4" t="s">
        <v>101</v>
      </c>
      <c r="E24" s="4" t="s">
        <v>35</v>
      </c>
      <c r="F24" s="4">
        <v>330</v>
      </c>
      <c r="G24" s="4">
        <v>413</v>
      </c>
      <c r="H24" s="12">
        <f t="shared" si="0"/>
        <v>4.5054545454545458</v>
      </c>
      <c r="I24" s="7" t="s">
        <v>238</v>
      </c>
    </row>
    <row r="25" spans="1:10" x14ac:dyDescent="0.25">
      <c r="A25" s="6">
        <v>22</v>
      </c>
      <c r="B25" s="10">
        <v>42142</v>
      </c>
      <c r="C25" s="4" t="s">
        <v>71</v>
      </c>
      <c r="D25" s="4" t="s">
        <v>101</v>
      </c>
      <c r="E25" s="4" t="s">
        <v>77</v>
      </c>
      <c r="F25" s="4">
        <v>268</v>
      </c>
      <c r="G25" s="4">
        <v>324</v>
      </c>
      <c r="H25" s="12">
        <f t="shared" si="0"/>
        <v>4.35223880597015</v>
      </c>
      <c r="I25" s="7" t="s">
        <v>238</v>
      </c>
    </row>
    <row r="26" spans="1:10" x14ac:dyDescent="0.25">
      <c r="A26" s="6">
        <v>23</v>
      </c>
      <c r="B26" s="10">
        <v>42142</v>
      </c>
      <c r="C26" s="4" t="s">
        <v>71</v>
      </c>
      <c r="D26" s="4" t="s">
        <v>101</v>
      </c>
      <c r="E26" s="4" t="s">
        <v>35</v>
      </c>
      <c r="F26" s="4">
        <v>258</v>
      </c>
      <c r="G26" s="4">
        <v>267</v>
      </c>
      <c r="H26" s="12">
        <f t="shared" si="0"/>
        <v>3.7255813953488373</v>
      </c>
      <c r="I26" s="7" t="s">
        <v>239</v>
      </c>
      <c r="J26" t="s">
        <v>246</v>
      </c>
    </row>
    <row r="27" spans="1:10" x14ac:dyDescent="0.25">
      <c r="A27" s="6">
        <v>24</v>
      </c>
      <c r="B27" s="10">
        <v>42142</v>
      </c>
      <c r="C27" s="4" t="s">
        <v>71</v>
      </c>
      <c r="D27" s="4" t="s">
        <v>101</v>
      </c>
      <c r="E27" s="4" t="s">
        <v>77</v>
      </c>
      <c r="F27" s="4" t="s">
        <v>240</v>
      </c>
      <c r="G27" s="4" t="s">
        <v>240</v>
      </c>
      <c r="H27" s="12" t="s">
        <v>240</v>
      </c>
      <c r="I27" s="7" t="s">
        <v>241</v>
      </c>
      <c r="J27" s="52" t="s">
        <v>243</v>
      </c>
    </row>
    <row r="28" spans="1:10" x14ac:dyDescent="0.25">
      <c r="A28" s="6">
        <v>25</v>
      </c>
      <c r="B28" s="10">
        <v>42142</v>
      </c>
      <c r="C28" s="4" t="s">
        <v>71</v>
      </c>
      <c r="D28" s="4" t="s">
        <v>101</v>
      </c>
      <c r="E28" s="4" t="s">
        <v>35</v>
      </c>
      <c r="F28" s="4">
        <v>271</v>
      </c>
      <c r="G28" s="4">
        <v>304</v>
      </c>
      <c r="H28" s="12">
        <f t="shared" si="0"/>
        <v>4.038376383763838</v>
      </c>
      <c r="I28" s="7" t="s">
        <v>248</v>
      </c>
    </row>
    <row r="29" spans="1:10" x14ac:dyDescent="0.25">
      <c r="H29" s="12"/>
    </row>
    <row r="30" spans="1:10" x14ac:dyDescent="0.25">
      <c r="B30" s="10">
        <v>42350</v>
      </c>
      <c r="C30" s="4" t="s">
        <v>271</v>
      </c>
      <c r="D30" s="4" t="s">
        <v>272</v>
      </c>
      <c r="E30" s="4" t="s">
        <v>273</v>
      </c>
      <c r="F30" s="4">
        <v>225</v>
      </c>
      <c r="G30" s="4">
        <v>92</v>
      </c>
      <c r="H30" s="12">
        <f t="shared" si="0"/>
        <v>1.472</v>
      </c>
      <c r="I30" s="7" t="s">
        <v>274</v>
      </c>
      <c r="J30" t="s">
        <v>275</v>
      </c>
    </row>
    <row r="31" spans="1:10" x14ac:dyDescent="0.25">
      <c r="B31" s="10">
        <v>42351</v>
      </c>
      <c r="C31" s="4" t="s">
        <v>271</v>
      </c>
      <c r="D31" s="4" t="s">
        <v>272</v>
      </c>
      <c r="E31" s="4" t="s">
        <v>276</v>
      </c>
      <c r="F31" s="4">
        <v>353</v>
      </c>
      <c r="G31" s="4">
        <v>137</v>
      </c>
      <c r="H31" s="12">
        <f t="shared" si="0"/>
        <v>1.3971671388101983</v>
      </c>
      <c r="I31" s="7" t="s">
        <v>278</v>
      </c>
    </row>
    <row r="32" spans="1:10" x14ac:dyDescent="0.25">
      <c r="B32" s="10">
        <v>42351</v>
      </c>
      <c r="C32" s="4" t="s">
        <v>271</v>
      </c>
      <c r="D32" s="4" t="s">
        <v>272</v>
      </c>
      <c r="E32" s="4" t="s">
        <v>273</v>
      </c>
      <c r="F32" s="4">
        <v>234</v>
      </c>
      <c r="G32" s="4">
        <v>89</v>
      </c>
      <c r="H32" s="12">
        <f t="shared" si="0"/>
        <v>1.369230769230769</v>
      </c>
      <c r="I32" s="7" t="s">
        <v>277</v>
      </c>
    </row>
    <row r="33" spans="2:10" x14ac:dyDescent="0.25">
      <c r="B33" s="10">
        <v>42352</v>
      </c>
      <c r="C33" s="4" t="s">
        <v>279</v>
      </c>
      <c r="D33" s="4" t="s">
        <v>272</v>
      </c>
      <c r="E33" s="4" t="s">
        <v>280</v>
      </c>
      <c r="F33" s="4">
        <v>349</v>
      </c>
      <c r="G33" s="4">
        <v>175</v>
      </c>
      <c r="H33" s="12">
        <f t="shared" si="0"/>
        <v>1.8051575931232091</v>
      </c>
      <c r="I33" s="7" t="s">
        <v>281</v>
      </c>
      <c r="J33" t="s">
        <v>282</v>
      </c>
    </row>
    <row r="35" spans="2:10" x14ac:dyDescent="0.25">
      <c r="B35" s="10">
        <v>42385</v>
      </c>
      <c r="C35" s="4" t="s">
        <v>301</v>
      </c>
      <c r="D35" s="4" t="s">
        <v>302</v>
      </c>
      <c r="E35" s="4" t="s">
        <v>303</v>
      </c>
      <c r="F35" s="4">
        <v>300</v>
      </c>
      <c r="G35" s="4">
        <v>233</v>
      </c>
      <c r="H35" s="12">
        <f t="shared" si="0"/>
        <v>2.7960000000000003</v>
      </c>
      <c r="I35" s="7" t="s">
        <v>305</v>
      </c>
      <c r="J35" t="s">
        <v>304</v>
      </c>
    </row>
    <row r="37" spans="2:10" x14ac:dyDescent="0.25">
      <c r="B37" s="10">
        <v>42407</v>
      </c>
      <c r="C37" s="4" t="s">
        <v>329</v>
      </c>
      <c r="D37" s="4" t="s">
        <v>302</v>
      </c>
      <c r="E37" s="4" t="s">
        <v>328</v>
      </c>
      <c r="F37" s="4">
        <v>337</v>
      </c>
      <c r="G37" s="4">
        <v>286</v>
      </c>
      <c r="H37" s="12">
        <f t="shared" si="0"/>
        <v>3.0551928783382785</v>
      </c>
      <c r="I37" s="7" t="s">
        <v>332</v>
      </c>
      <c r="J37" t="s">
        <v>331</v>
      </c>
    </row>
    <row r="38" spans="2:10" x14ac:dyDescent="0.25">
      <c r="B38" s="10">
        <v>42407</v>
      </c>
      <c r="C38" s="63" t="s">
        <v>329</v>
      </c>
      <c r="D38" s="63" t="s">
        <v>302</v>
      </c>
      <c r="E38" s="63" t="s">
        <v>328</v>
      </c>
      <c r="F38" s="63">
        <v>336</v>
      </c>
      <c r="G38" s="63">
        <v>284</v>
      </c>
      <c r="H38" s="12">
        <f t="shared" si="0"/>
        <v>3.0428571428571423</v>
      </c>
      <c r="I38" s="64" t="s">
        <v>333</v>
      </c>
      <c r="J38" t="s">
        <v>334</v>
      </c>
    </row>
    <row r="39" spans="2:10" x14ac:dyDescent="0.25">
      <c r="B39" s="10">
        <v>42407</v>
      </c>
      <c r="C39" s="66" t="s">
        <v>329</v>
      </c>
      <c r="D39" s="66" t="s">
        <v>302</v>
      </c>
      <c r="E39" s="66" t="s">
        <v>328</v>
      </c>
      <c r="F39" s="66">
        <v>351</v>
      </c>
      <c r="G39" s="66">
        <v>290</v>
      </c>
      <c r="H39" s="12">
        <f t="shared" ref="H39:H62" si="1">(G39/1000)/(F39/3600)</f>
        <v>2.974358974358974</v>
      </c>
      <c r="I39" s="67" t="s">
        <v>332</v>
      </c>
      <c r="J39" t="s">
        <v>331</v>
      </c>
    </row>
    <row r="40" spans="2:10" x14ac:dyDescent="0.25">
      <c r="B40" s="10">
        <v>42407</v>
      </c>
      <c r="C40" s="66" t="s">
        <v>329</v>
      </c>
      <c r="D40" s="66" t="s">
        <v>302</v>
      </c>
      <c r="E40" s="66" t="s">
        <v>345</v>
      </c>
      <c r="F40" s="66">
        <v>483</v>
      </c>
      <c r="G40" s="66">
        <v>405</v>
      </c>
      <c r="H40" s="12">
        <f t="shared" si="1"/>
        <v>3.0186335403726714</v>
      </c>
      <c r="I40" s="67" t="s">
        <v>346</v>
      </c>
      <c r="J40" t="s">
        <v>347</v>
      </c>
    </row>
    <row r="42" spans="2:10" x14ac:dyDescent="0.25">
      <c r="B42" s="10">
        <v>42401</v>
      </c>
      <c r="C42" s="4" t="s">
        <v>368</v>
      </c>
      <c r="D42" s="4" t="s">
        <v>369</v>
      </c>
      <c r="E42" s="4" t="s">
        <v>402</v>
      </c>
      <c r="F42" s="4">
        <v>437</v>
      </c>
      <c r="G42" s="4">
        <v>412</v>
      </c>
      <c r="H42" s="12">
        <f t="shared" si="1"/>
        <v>3.3940503432494276</v>
      </c>
      <c r="I42" s="7" t="s">
        <v>370</v>
      </c>
      <c r="J42" t="s">
        <v>371</v>
      </c>
    </row>
    <row r="44" spans="2:10" x14ac:dyDescent="0.25">
      <c r="B44" s="10">
        <v>42443</v>
      </c>
      <c r="C44" s="4" t="s">
        <v>378</v>
      </c>
      <c r="D44" s="4" t="s">
        <v>160</v>
      </c>
      <c r="E44" s="4" t="s">
        <v>374</v>
      </c>
      <c r="F44" s="4">
        <v>342</v>
      </c>
      <c r="G44" s="4">
        <v>441</v>
      </c>
      <c r="H44" s="12">
        <f t="shared" si="1"/>
        <v>4.6421052631578945</v>
      </c>
      <c r="I44" s="7" t="s">
        <v>379</v>
      </c>
      <c r="J44" t="s">
        <v>382</v>
      </c>
    </row>
    <row r="45" spans="2:10" x14ac:dyDescent="0.25">
      <c r="B45" s="10">
        <v>42443</v>
      </c>
      <c r="C45" s="71" t="s">
        <v>378</v>
      </c>
      <c r="D45" s="71" t="s">
        <v>160</v>
      </c>
      <c r="E45" s="4" t="s">
        <v>375</v>
      </c>
      <c r="F45" s="4">
        <v>515</v>
      </c>
      <c r="G45" s="4">
        <v>695</v>
      </c>
      <c r="H45" s="12">
        <f t="shared" si="1"/>
        <v>4.8582524271844658</v>
      </c>
      <c r="I45" s="72" t="s">
        <v>379</v>
      </c>
      <c r="J45" t="s">
        <v>383</v>
      </c>
    </row>
    <row r="47" spans="2:10" x14ac:dyDescent="0.25">
      <c r="B47" s="10">
        <v>42444</v>
      </c>
      <c r="C47" s="4" t="s">
        <v>390</v>
      </c>
      <c r="D47" s="4" t="s">
        <v>160</v>
      </c>
      <c r="E47" s="4" t="s">
        <v>385</v>
      </c>
      <c r="F47" s="4">
        <v>436</v>
      </c>
      <c r="G47" s="4">
        <v>811</v>
      </c>
      <c r="H47" s="12">
        <f t="shared" si="1"/>
        <v>6.6963302752293581</v>
      </c>
      <c r="I47" s="7" t="s">
        <v>391</v>
      </c>
      <c r="J47" t="s">
        <v>392</v>
      </c>
    </row>
    <row r="49" spans="1:10" x14ac:dyDescent="0.25">
      <c r="B49" s="10">
        <v>42475</v>
      </c>
      <c r="C49" s="4" t="s">
        <v>400</v>
      </c>
      <c r="D49" s="4" t="s">
        <v>401</v>
      </c>
      <c r="E49" s="4" t="s">
        <v>402</v>
      </c>
      <c r="F49" s="4">
        <v>378</v>
      </c>
      <c r="G49" s="4">
        <v>418</v>
      </c>
      <c r="H49" s="12">
        <f t="shared" si="1"/>
        <v>3.980952380952381</v>
      </c>
      <c r="I49" s="7" t="s">
        <v>403</v>
      </c>
      <c r="J49" t="s">
        <v>404</v>
      </c>
    </row>
    <row r="51" spans="1:10" x14ac:dyDescent="0.25">
      <c r="B51" s="10">
        <v>42695</v>
      </c>
      <c r="C51" s="4" t="s">
        <v>271</v>
      </c>
      <c r="D51" s="4" t="s">
        <v>475</v>
      </c>
      <c r="E51" s="4" t="s">
        <v>473</v>
      </c>
      <c r="F51" s="4">
        <v>283</v>
      </c>
      <c r="G51" s="4">
        <v>210</v>
      </c>
      <c r="H51" s="12">
        <f t="shared" si="1"/>
        <v>2.6713780918727914</v>
      </c>
      <c r="I51" s="7" t="s">
        <v>474</v>
      </c>
      <c r="J51" t="s">
        <v>492</v>
      </c>
    </row>
    <row r="52" spans="1:10" x14ac:dyDescent="0.25">
      <c r="B52" s="10">
        <v>42695</v>
      </c>
      <c r="C52" s="4" t="s">
        <v>271</v>
      </c>
      <c r="D52" s="4" t="s">
        <v>476</v>
      </c>
      <c r="E52" s="4" t="s">
        <v>473</v>
      </c>
      <c r="F52" s="4">
        <v>291</v>
      </c>
      <c r="G52" s="4">
        <v>190</v>
      </c>
      <c r="H52" s="12">
        <f t="shared" si="1"/>
        <v>2.3505154639175259</v>
      </c>
      <c r="I52" s="7" t="s">
        <v>477</v>
      </c>
      <c r="J52" t="s">
        <v>493</v>
      </c>
    </row>
    <row r="53" spans="1:10" x14ac:dyDescent="0.25">
      <c r="A53" s="86"/>
      <c r="B53" s="10"/>
      <c r="C53" s="84"/>
      <c r="D53" s="84"/>
      <c r="E53" s="84"/>
      <c r="F53" s="84"/>
      <c r="G53" s="84"/>
      <c r="H53" s="12"/>
      <c r="I53" s="85"/>
    </row>
    <row r="54" spans="1:10" ht="30" customHeight="1" x14ac:dyDescent="0.25">
      <c r="B54" s="183" t="s">
        <v>498</v>
      </c>
      <c r="C54" s="163"/>
      <c r="D54" s="163"/>
      <c r="E54" s="163"/>
      <c r="F54" s="163"/>
      <c r="G54" s="163"/>
      <c r="H54" s="163"/>
      <c r="I54" s="163"/>
      <c r="J54" s="163"/>
    </row>
    <row r="55" spans="1:10" x14ac:dyDescent="0.25">
      <c r="B55" s="10">
        <v>42696</v>
      </c>
      <c r="C55" s="4" t="s">
        <v>271</v>
      </c>
      <c r="D55" s="4" t="s">
        <v>475</v>
      </c>
      <c r="E55" s="4" t="s">
        <v>478</v>
      </c>
      <c r="F55" s="4">
        <v>319</v>
      </c>
      <c r="G55" s="4">
        <v>204</v>
      </c>
      <c r="H55" s="12">
        <f t="shared" si="1"/>
        <v>2.3021943573667709</v>
      </c>
      <c r="I55" s="7" t="s">
        <v>479</v>
      </c>
      <c r="J55" t="s">
        <v>494</v>
      </c>
    </row>
    <row r="56" spans="1:10" x14ac:dyDescent="0.25">
      <c r="B56" s="10">
        <v>42696</v>
      </c>
      <c r="C56" s="4" t="s">
        <v>271</v>
      </c>
      <c r="D56" s="4" t="s">
        <v>475</v>
      </c>
      <c r="E56" s="4" t="s">
        <v>478</v>
      </c>
      <c r="F56" s="4">
        <v>315</v>
      </c>
      <c r="G56" s="4">
        <v>202</v>
      </c>
      <c r="H56" s="12">
        <f t="shared" si="1"/>
        <v>2.3085714285714287</v>
      </c>
      <c r="I56" s="7" t="s">
        <v>481</v>
      </c>
      <c r="J56" t="s">
        <v>494</v>
      </c>
    </row>
    <row r="57" spans="1:10" x14ac:dyDescent="0.25">
      <c r="B57" s="10">
        <v>42697</v>
      </c>
      <c r="C57" s="4" t="s">
        <v>271</v>
      </c>
      <c r="D57" s="4" t="s">
        <v>482</v>
      </c>
      <c r="E57" s="4" t="s">
        <v>478</v>
      </c>
      <c r="F57" s="4">
        <v>252</v>
      </c>
      <c r="G57" s="4">
        <v>199</v>
      </c>
      <c r="H57" s="12">
        <f t="shared" si="1"/>
        <v>2.8428571428571425</v>
      </c>
      <c r="I57" s="7" t="s">
        <v>480</v>
      </c>
      <c r="J57" t="s">
        <v>494</v>
      </c>
    </row>
    <row r="58" spans="1:10" x14ac:dyDescent="0.25">
      <c r="B58" s="10">
        <v>42697</v>
      </c>
      <c r="C58" s="4" t="s">
        <v>271</v>
      </c>
      <c r="D58" s="4" t="s">
        <v>482</v>
      </c>
      <c r="E58" s="4" t="s">
        <v>478</v>
      </c>
      <c r="F58" s="4">
        <v>261</v>
      </c>
      <c r="G58" s="4">
        <v>206</v>
      </c>
      <c r="H58" s="12">
        <f t="shared" si="1"/>
        <v>2.8413793103448275</v>
      </c>
      <c r="I58" s="7" t="s">
        <v>483</v>
      </c>
      <c r="J58" t="s">
        <v>494</v>
      </c>
    </row>
    <row r="59" spans="1:10" x14ac:dyDescent="0.25">
      <c r="B59" s="10">
        <v>42697</v>
      </c>
      <c r="C59" s="4" t="s">
        <v>271</v>
      </c>
      <c r="D59" s="4" t="s">
        <v>482</v>
      </c>
      <c r="E59" s="4" t="s">
        <v>478</v>
      </c>
      <c r="F59" s="4">
        <v>300</v>
      </c>
      <c r="G59" s="4">
        <v>202</v>
      </c>
      <c r="H59" s="12">
        <f t="shared" si="1"/>
        <v>2.4240000000000004</v>
      </c>
      <c r="I59" s="7" t="s">
        <v>484</v>
      </c>
      <c r="J59" t="s">
        <v>495</v>
      </c>
    </row>
    <row r="60" spans="1:10" x14ac:dyDescent="0.25">
      <c r="B60" s="10">
        <v>42697</v>
      </c>
      <c r="C60" s="4" t="s">
        <v>271</v>
      </c>
      <c r="D60" s="4" t="s">
        <v>482</v>
      </c>
      <c r="E60" s="4" t="s">
        <v>478</v>
      </c>
      <c r="F60" s="4">
        <v>306</v>
      </c>
      <c r="G60" s="4">
        <v>204</v>
      </c>
      <c r="H60" s="12">
        <f t="shared" si="1"/>
        <v>2.3999999999999995</v>
      </c>
      <c r="I60" s="7" t="s">
        <v>485</v>
      </c>
      <c r="J60" t="s">
        <v>495</v>
      </c>
    </row>
    <row r="61" spans="1:10" x14ac:dyDescent="0.25">
      <c r="B61" s="10">
        <v>42698</v>
      </c>
      <c r="C61" s="4" t="s">
        <v>271</v>
      </c>
      <c r="D61" s="4" t="s">
        <v>482</v>
      </c>
      <c r="E61" s="4" t="s">
        <v>478</v>
      </c>
      <c r="F61" s="4">
        <v>297</v>
      </c>
      <c r="G61" s="4">
        <v>200</v>
      </c>
      <c r="H61" s="12">
        <f t="shared" si="1"/>
        <v>2.4242424242424243</v>
      </c>
      <c r="I61" s="7" t="s">
        <v>486</v>
      </c>
      <c r="J61" t="s">
        <v>495</v>
      </c>
    </row>
    <row r="62" spans="1:10" x14ac:dyDescent="0.25">
      <c r="B62" s="10">
        <v>42698</v>
      </c>
      <c r="C62" s="4" t="s">
        <v>271</v>
      </c>
      <c r="D62" s="4" t="s">
        <v>482</v>
      </c>
      <c r="E62" s="4" t="s">
        <v>478</v>
      </c>
      <c r="F62" s="4">
        <v>295</v>
      </c>
      <c r="G62" s="4">
        <v>200</v>
      </c>
      <c r="H62" s="12">
        <f t="shared" si="1"/>
        <v>2.4406779661016951</v>
      </c>
      <c r="I62" s="7" t="s">
        <v>487</v>
      </c>
      <c r="J62" t="s">
        <v>495</v>
      </c>
    </row>
    <row r="64" spans="1:10" ht="30" customHeight="1" x14ac:dyDescent="0.25">
      <c r="B64" s="183" t="s">
        <v>509</v>
      </c>
      <c r="C64" s="163"/>
      <c r="D64" s="163"/>
      <c r="E64" s="163"/>
      <c r="F64" s="163"/>
      <c r="G64" s="163"/>
      <c r="H64" s="163"/>
      <c r="I64" s="163"/>
      <c r="J64" s="163"/>
    </row>
    <row r="65" spans="2:10" x14ac:dyDescent="0.25">
      <c r="B65" s="10">
        <v>42698</v>
      </c>
      <c r="C65" s="87" t="s">
        <v>271</v>
      </c>
      <c r="D65" s="87" t="s">
        <v>476</v>
      </c>
      <c r="E65" s="87" t="s">
        <v>478</v>
      </c>
      <c r="F65" s="87">
        <v>292</v>
      </c>
      <c r="G65" s="87">
        <v>199</v>
      </c>
      <c r="H65" s="12">
        <f t="shared" ref="H65:H68" si="2">(G65/1000)/(F65/3600)</f>
        <v>2.4534246575342467</v>
      </c>
      <c r="I65" s="88" t="s">
        <v>488</v>
      </c>
      <c r="J65" t="s">
        <v>496</v>
      </c>
    </row>
    <row r="66" spans="2:10" x14ac:dyDescent="0.25">
      <c r="B66" s="10">
        <v>42698</v>
      </c>
      <c r="C66" s="87" t="s">
        <v>271</v>
      </c>
      <c r="D66" s="87" t="s">
        <v>476</v>
      </c>
      <c r="E66" s="87" t="s">
        <v>478</v>
      </c>
      <c r="F66" s="87">
        <v>295</v>
      </c>
      <c r="G66" s="87">
        <v>198</v>
      </c>
      <c r="H66" s="12">
        <f t="shared" si="2"/>
        <v>2.4162711864406781</v>
      </c>
      <c r="I66" s="88" t="s">
        <v>489</v>
      </c>
      <c r="J66" t="s">
        <v>496</v>
      </c>
    </row>
    <row r="67" spans="2:10" x14ac:dyDescent="0.25">
      <c r="B67" s="10">
        <v>42698</v>
      </c>
      <c r="C67" s="87" t="s">
        <v>271</v>
      </c>
      <c r="D67" s="87" t="s">
        <v>476</v>
      </c>
      <c r="E67" s="87" t="s">
        <v>478</v>
      </c>
      <c r="F67" s="87">
        <v>337</v>
      </c>
      <c r="G67" s="87">
        <v>195</v>
      </c>
      <c r="H67" s="12">
        <f t="shared" si="2"/>
        <v>2.0830860534124627</v>
      </c>
      <c r="I67" s="88" t="s">
        <v>490</v>
      </c>
      <c r="J67" t="s">
        <v>497</v>
      </c>
    </row>
    <row r="68" spans="2:10" x14ac:dyDescent="0.25">
      <c r="B68" s="10">
        <v>42699</v>
      </c>
      <c r="C68" s="87" t="s">
        <v>271</v>
      </c>
      <c r="D68" s="87" t="s">
        <v>476</v>
      </c>
      <c r="E68" s="87" t="s">
        <v>478</v>
      </c>
      <c r="F68" s="87">
        <v>335</v>
      </c>
      <c r="G68" s="87">
        <v>198</v>
      </c>
      <c r="H68" s="12">
        <f t="shared" si="2"/>
        <v>2.1277611940298509</v>
      </c>
      <c r="I68" s="88" t="s">
        <v>491</v>
      </c>
      <c r="J68" t="s">
        <v>497</v>
      </c>
    </row>
    <row r="70" spans="2:10" ht="30" customHeight="1" x14ac:dyDescent="0.25">
      <c r="B70" s="183" t="s">
        <v>499</v>
      </c>
      <c r="C70" s="163"/>
      <c r="D70" s="163"/>
      <c r="E70" s="163"/>
      <c r="F70" s="163"/>
      <c r="G70" s="163"/>
      <c r="H70" s="163"/>
      <c r="I70" s="163"/>
      <c r="J70" s="163"/>
    </row>
    <row r="71" spans="2:10" x14ac:dyDescent="0.25">
      <c r="B71" s="10">
        <v>42699</v>
      </c>
      <c r="C71" s="89" t="s">
        <v>271</v>
      </c>
      <c r="D71" s="89" t="s">
        <v>500</v>
      </c>
      <c r="E71" s="89" t="s">
        <v>478</v>
      </c>
      <c r="F71" s="89">
        <v>197</v>
      </c>
      <c r="G71" s="89">
        <v>205</v>
      </c>
      <c r="H71" s="12">
        <f t="shared" ref="H71:H74" si="3">(G71/1000)/(F71/3600)</f>
        <v>3.7461928934010151</v>
      </c>
      <c r="I71" s="90" t="s">
        <v>503</v>
      </c>
      <c r="J71" t="s">
        <v>501</v>
      </c>
    </row>
    <row r="72" spans="2:10" x14ac:dyDescent="0.25">
      <c r="B72" s="10">
        <v>42700</v>
      </c>
      <c r="C72" s="89" t="s">
        <v>271</v>
      </c>
      <c r="D72" s="89" t="s">
        <v>500</v>
      </c>
      <c r="E72" s="89" t="s">
        <v>478</v>
      </c>
      <c r="F72" s="89">
        <v>196</v>
      </c>
      <c r="G72" s="89">
        <v>201</v>
      </c>
      <c r="H72" s="12">
        <f t="shared" si="3"/>
        <v>3.6918367346938781</v>
      </c>
      <c r="I72" s="90" t="s">
        <v>506</v>
      </c>
      <c r="J72" t="s">
        <v>501</v>
      </c>
    </row>
    <row r="73" spans="2:10" x14ac:dyDescent="0.25">
      <c r="B73" s="10">
        <v>42700</v>
      </c>
      <c r="C73" s="89" t="s">
        <v>271</v>
      </c>
      <c r="D73" s="89" t="s">
        <v>500</v>
      </c>
      <c r="E73" s="89" t="s">
        <v>478</v>
      </c>
      <c r="F73" s="89">
        <v>230</v>
      </c>
      <c r="G73" s="89">
        <v>208</v>
      </c>
      <c r="H73" s="12">
        <f t="shared" si="3"/>
        <v>3.2556521739130435</v>
      </c>
      <c r="I73" s="90" t="s">
        <v>505</v>
      </c>
      <c r="J73" t="s">
        <v>502</v>
      </c>
    </row>
    <row r="74" spans="2:10" x14ac:dyDescent="0.25">
      <c r="B74" s="10">
        <v>42700</v>
      </c>
      <c r="C74" s="89" t="s">
        <v>271</v>
      </c>
      <c r="D74" s="89" t="s">
        <v>500</v>
      </c>
      <c r="E74" s="89" t="s">
        <v>478</v>
      </c>
      <c r="F74" s="89">
        <v>220</v>
      </c>
      <c r="G74" s="89">
        <v>198</v>
      </c>
      <c r="H74" s="12">
        <f t="shared" si="3"/>
        <v>3.24</v>
      </c>
      <c r="I74" s="90" t="s">
        <v>504</v>
      </c>
      <c r="J74" t="s">
        <v>502</v>
      </c>
    </row>
    <row r="76" spans="2:10" x14ac:dyDescent="0.25">
      <c r="B76" s="183" t="s">
        <v>510</v>
      </c>
      <c r="C76" s="163"/>
      <c r="D76" s="163"/>
      <c r="E76" s="163"/>
      <c r="F76" s="163"/>
      <c r="G76" s="163"/>
      <c r="H76" s="163"/>
      <c r="I76" s="163"/>
      <c r="J76" s="163"/>
    </row>
    <row r="77" spans="2:10" x14ac:dyDescent="0.25">
      <c r="B77" s="10">
        <v>42699</v>
      </c>
      <c r="C77" s="89" t="s">
        <v>271</v>
      </c>
      <c r="D77" s="89" t="s">
        <v>500</v>
      </c>
      <c r="E77" s="89" t="s">
        <v>478</v>
      </c>
      <c r="F77" s="89">
        <v>248</v>
      </c>
      <c r="G77" s="89">
        <v>196</v>
      </c>
      <c r="H77" s="12">
        <f t="shared" ref="H77:H80" si="4">(G77/1000)/(F77/3600)</f>
        <v>2.8451612903225807</v>
      </c>
      <c r="I77" s="90" t="s">
        <v>507</v>
      </c>
      <c r="J77" t="s">
        <v>508</v>
      </c>
    </row>
    <row r="79" spans="2:10" x14ac:dyDescent="0.25">
      <c r="B79" s="10">
        <v>42724</v>
      </c>
      <c r="C79" s="4" t="s">
        <v>271</v>
      </c>
      <c r="D79" s="4" t="s">
        <v>482</v>
      </c>
      <c r="E79" s="4" t="s">
        <v>556</v>
      </c>
      <c r="F79" s="4">
        <v>300</v>
      </c>
      <c r="G79" s="4">
        <v>227</v>
      </c>
      <c r="H79" s="12">
        <f t="shared" si="4"/>
        <v>2.7240000000000002</v>
      </c>
      <c r="I79" s="102" t="s">
        <v>558</v>
      </c>
      <c r="J79" t="s">
        <v>557</v>
      </c>
    </row>
    <row r="80" spans="2:10" x14ac:dyDescent="0.25">
      <c r="B80" s="10">
        <v>42731</v>
      </c>
      <c r="C80" s="4" t="s">
        <v>71</v>
      </c>
      <c r="D80" s="4" t="s">
        <v>160</v>
      </c>
      <c r="E80" s="104" t="s">
        <v>605</v>
      </c>
      <c r="F80" s="4">
        <v>449</v>
      </c>
      <c r="G80" s="4">
        <v>654</v>
      </c>
      <c r="H80" s="12">
        <f t="shared" si="4"/>
        <v>5.2436525612472167</v>
      </c>
      <c r="I80" s="7" t="s">
        <v>559</v>
      </c>
      <c r="J80" t="s">
        <v>560</v>
      </c>
    </row>
    <row r="82" spans="1:10" x14ac:dyDescent="0.25">
      <c r="B82" s="10">
        <v>42745</v>
      </c>
      <c r="C82" s="4" t="s">
        <v>271</v>
      </c>
      <c r="D82" s="4" t="s">
        <v>482</v>
      </c>
      <c r="E82" s="4" t="s">
        <v>616</v>
      </c>
      <c r="F82" s="4">
        <v>330</v>
      </c>
      <c r="G82" s="4">
        <v>255</v>
      </c>
      <c r="H82" s="12">
        <f>(G82/1000)/(F82/3600)</f>
        <v>2.7818181818181822</v>
      </c>
      <c r="I82" s="113" t="s">
        <v>617</v>
      </c>
      <c r="J82" t="s">
        <v>618</v>
      </c>
    </row>
    <row r="84" spans="1:10" x14ac:dyDescent="0.25">
      <c r="B84" s="10">
        <v>42755</v>
      </c>
      <c r="C84" s="119" t="s">
        <v>71</v>
      </c>
      <c r="D84" s="119" t="s">
        <v>160</v>
      </c>
      <c r="E84" s="4" t="s">
        <v>638</v>
      </c>
      <c r="F84" s="4">
        <v>508</v>
      </c>
      <c r="G84" s="4">
        <v>847</v>
      </c>
      <c r="H84" s="12">
        <f>(G84/1000)/(F84/3600)</f>
        <v>6.0023622047244096</v>
      </c>
      <c r="I84" s="120" t="s">
        <v>640</v>
      </c>
      <c r="J84" t="s">
        <v>639</v>
      </c>
    </row>
    <row r="86" spans="1:10" x14ac:dyDescent="0.25">
      <c r="B86" s="10">
        <v>42766</v>
      </c>
      <c r="C86" s="4" t="s">
        <v>663</v>
      </c>
      <c r="D86" s="4" t="s">
        <v>660</v>
      </c>
      <c r="E86" s="4" t="s">
        <v>603</v>
      </c>
      <c r="F86" s="4">
        <v>266</v>
      </c>
      <c r="G86" s="4">
        <v>403</v>
      </c>
      <c r="H86" s="12">
        <f>(G86/1000)/(F86/3600)</f>
        <v>5.4541353383458651</v>
      </c>
      <c r="I86" s="7" t="s">
        <v>661</v>
      </c>
      <c r="J86" t="s">
        <v>662</v>
      </c>
    </row>
    <row r="87" spans="1:10" x14ac:dyDescent="0.25">
      <c r="A87" s="140"/>
      <c r="B87" s="10">
        <v>42773</v>
      </c>
      <c r="C87" s="138" t="s">
        <v>663</v>
      </c>
      <c r="D87" s="138" t="s">
        <v>660</v>
      </c>
      <c r="E87" s="146" t="s">
        <v>738</v>
      </c>
      <c r="F87" s="138">
        <v>273</v>
      </c>
      <c r="G87" s="138">
        <v>405</v>
      </c>
      <c r="H87" s="12">
        <f>(G87/1000)/(F87/3600)</f>
        <v>5.3406593406593412</v>
      </c>
      <c r="I87" s="139" t="s">
        <v>765</v>
      </c>
      <c r="J87" t="s">
        <v>739</v>
      </c>
    </row>
    <row r="88" spans="1:10" x14ac:dyDescent="0.25">
      <c r="A88" s="147"/>
      <c r="B88" s="10">
        <v>42780</v>
      </c>
      <c r="C88" s="144" t="s">
        <v>663</v>
      </c>
      <c r="D88" s="144" t="s">
        <v>660</v>
      </c>
      <c r="E88" s="148" t="s">
        <v>603</v>
      </c>
      <c r="F88" s="144">
        <v>295</v>
      </c>
      <c r="G88" s="144">
        <v>424</v>
      </c>
      <c r="H88" s="12">
        <f>(G88/1000)/(F88/3600)</f>
        <v>5.1742372881355934</v>
      </c>
      <c r="I88" s="145" t="s">
        <v>766</v>
      </c>
      <c r="J88" t="s">
        <v>767</v>
      </c>
    </row>
    <row r="89" spans="1:10" x14ac:dyDescent="0.25">
      <c r="A89" s="147"/>
      <c r="B89" s="10"/>
      <c r="C89" s="144"/>
      <c r="D89" s="144"/>
      <c r="E89" s="94"/>
      <c r="F89" s="144"/>
      <c r="G89" s="144"/>
      <c r="H89" s="12"/>
      <c r="I89" s="145"/>
    </row>
    <row r="91" spans="1:10" x14ac:dyDescent="0.25">
      <c r="B91" s="10">
        <v>42739</v>
      </c>
      <c r="C91" s="4" t="s">
        <v>596</v>
      </c>
      <c r="D91" s="4" t="s">
        <v>597</v>
      </c>
      <c r="E91" s="4" t="s">
        <v>598</v>
      </c>
      <c r="F91" s="4">
        <v>395</v>
      </c>
      <c r="I91" s="7" t="s">
        <v>599</v>
      </c>
      <c r="J91" t="s">
        <v>600</v>
      </c>
    </row>
    <row r="92" spans="1:10" x14ac:dyDescent="0.25">
      <c r="B92" s="10">
        <v>42739</v>
      </c>
      <c r="C92" s="4" t="s">
        <v>596</v>
      </c>
      <c r="D92" s="4" t="s">
        <v>597</v>
      </c>
      <c r="E92" s="4" t="s">
        <v>598</v>
      </c>
      <c r="F92" s="4">
        <v>215</v>
      </c>
      <c r="G92" s="4">
        <v>332</v>
      </c>
      <c r="H92" s="12">
        <f>(G92/1000)/(F92/3600)</f>
        <v>5.5590697674418603</v>
      </c>
      <c r="I92" s="7" t="s">
        <v>601</v>
      </c>
      <c r="J92" t="s">
        <v>602</v>
      </c>
    </row>
    <row r="93" spans="1:10" x14ac:dyDescent="0.25">
      <c r="B93" s="10">
        <v>42739</v>
      </c>
      <c r="C93" s="4" t="s">
        <v>596</v>
      </c>
      <c r="D93" s="4" t="s">
        <v>597</v>
      </c>
      <c r="E93" s="4" t="s">
        <v>603</v>
      </c>
      <c r="F93" s="4">
        <v>295</v>
      </c>
      <c r="G93" s="4">
        <v>437</v>
      </c>
      <c r="H93" s="12">
        <f>(G93/1000)/(F93/3600)</f>
        <v>5.3328813559322032</v>
      </c>
      <c r="I93" s="7" t="s">
        <v>604</v>
      </c>
      <c r="J93" t="s">
        <v>602</v>
      </c>
    </row>
    <row r="94" spans="1:10" x14ac:dyDescent="0.25">
      <c r="B94" s="10">
        <v>42746</v>
      </c>
      <c r="C94" s="114" t="s">
        <v>596</v>
      </c>
      <c r="D94" s="114" t="s">
        <v>597</v>
      </c>
      <c r="E94" s="114" t="s">
        <v>603</v>
      </c>
      <c r="F94" s="114">
        <v>386</v>
      </c>
      <c r="G94" s="114">
        <v>429</v>
      </c>
      <c r="H94" s="12">
        <f>(G94/1000)/(F94/3600)</f>
        <v>4.0010362694300516</v>
      </c>
      <c r="I94" s="115" t="s">
        <v>620</v>
      </c>
      <c r="J94" t="s">
        <v>619</v>
      </c>
    </row>
    <row r="95" spans="1:10" x14ac:dyDescent="0.25">
      <c r="B95" s="10">
        <v>42749</v>
      </c>
      <c r="C95" s="4" t="s">
        <v>596</v>
      </c>
      <c r="D95" s="4" t="s">
        <v>597</v>
      </c>
      <c r="E95" s="4" t="s">
        <v>603</v>
      </c>
      <c r="F95" s="4">
        <v>385</v>
      </c>
      <c r="G95" s="4">
        <v>411</v>
      </c>
      <c r="H95" s="12">
        <f>(G95/1000)/(F95/3600)</f>
        <v>3.8431168831168829</v>
      </c>
      <c r="I95" s="116" t="s">
        <v>621</v>
      </c>
      <c r="J95" t="s">
        <v>627</v>
      </c>
    </row>
    <row r="96" spans="1:10" x14ac:dyDescent="0.25">
      <c r="B96" s="10">
        <v>42759</v>
      </c>
      <c r="C96" s="4" t="s">
        <v>596</v>
      </c>
      <c r="D96" s="4" t="s">
        <v>597</v>
      </c>
      <c r="E96" s="4" t="s">
        <v>644</v>
      </c>
      <c r="F96" s="4">
        <v>280</v>
      </c>
      <c r="G96" s="4">
        <v>265</v>
      </c>
      <c r="H96" s="12">
        <f>(G96/1000)/(F96/3600)</f>
        <v>3.4071428571428575</v>
      </c>
      <c r="I96" s="122" t="s">
        <v>621</v>
      </c>
      <c r="J96" t="s">
        <v>645</v>
      </c>
    </row>
    <row r="97" spans="2:10" x14ac:dyDescent="0.25">
      <c r="B97" s="10">
        <v>42773</v>
      </c>
      <c r="C97" s="136" t="s">
        <v>596</v>
      </c>
      <c r="D97" s="136" t="s">
        <v>597</v>
      </c>
      <c r="E97" s="136" t="s">
        <v>603</v>
      </c>
      <c r="F97" s="136">
        <v>272</v>
      </c>
      <c r="G97" s="136">
        <v>415</v>
      </c>
      <c r="H97" s="12">
        <f t="shared" ref="H97:H106" si="5">(G97/1000)/(F97/3600)</f>
        <v>5.492647058823529</v>
      </c>
      <c r="I97" s="137" t="s">
        <v>737</v>
      </c>
      <c r="J97" t="s">
        <v>736</v>
      </c>
    </row>
    <row r="99" spans="2:10" x14ac:dyDescent="0.25">
      <c r="B99" s="10">
        <v>42779</v>
      </c>
      <c r="C99" s="4" t="s">
        <v>752</v>
      </c>
      <c r="D99" s="4" t="s">
        <v>597</v>
      </c>
      <c r="E99" s="4" t="s">
        <v>603</v>
      </c>
      <c r="F99" s="4">
        <v>370</v>
      </c>
      <c r="G99" s="4">
        <v>395</v>
      </c>
      <c r="H99" s="12">
        <f t="shared" si="5"/>
        <v>3.8432432432432435</v>
      </c>
      <c r="I99" s="7" t="s">
        <v>753</v>
      </c>
      <c r="J99" t="s">
        <v>754</v>
      </c>
    </row>
    <row r="101" spans="2:10" x14ac:dyDescent="0.25">
      <c r="B101" s="10">
        <v>42789</v>
      </c>
      <c r="C101" s="4" t="s">
        <v>700</v>
      </c>
      <c r="D101" s="4" t="s">
        <v>597</v>
      </c>
      <c r="E101" s="4" t="s">
        <v>603</v>
      </c>
      <c r="F101" s="4">
        <v>292</v>
      </c>
      <c r="G101" s="4">
        <v>395</v>
      </c>
      <c r="H101" s="12">
        <f t="shared" si="5"/>
        <v>4.8698630136986303</v>
      </c>
      <c r="I101" s="7" t="s">
        <v>755</v>
      </c>
      <c r="J101" t="s">
        <v>756</v>
      </c>
    </row>
    <row r="102" spans="2:10" x14ac:dyDescent="0.25">
      <c r="B102" s="10">
        <v>42790</v>
      </c>
      <c r="C102" s="4" t="s">
        <v>700</v>
      </c>
      <c r="D102" s="4" t="s">
        <v>597</v>
      </c>
      <c r="E102" s="4" t="s">
        <v>603</v>
      </c>
      <c r="F102" s="4">
        <v>294</v>
      </c>
      <c r="G102" s="4">
        <v>410</v>
      </c>
      <c r="H102" s="12">
        <f t="shared" si="5"/>
        <v>5.0204081632653059</v>
      </c>
      <c r="I102" s="7" t="s">
        <v>755</v>
      </c>
      <c r="J102" t="s">
        <v>760</v>
      </c>
    </row>
    <row r="104" spans="2:10" x14ac:dyDescent="0.25">
      <c r="B104" s="10">
        <v>42800</v>
      </c>
      <c r="C104" s="4" t="s">
        <v>781</v>
      </c>
      <c r="D104" s="4" t="s">
        <v>782</v>
      </c>
      <c r="E104" s="4" t="s">
        <v>644</v>
      </c>
      <c r="F104" s="4">
        <v>210</v>
      </c>
      <c r="G104" s="4">
        <v>272</v>
      </c>
      <c r="H104" s="12">
        <f t="shared" si="5"/>
        <v>4.6628571428571428</v>
      </c>
      <c r="I104" s="7" t="s">
        <v>784</v>
      </c>
      <c r="J104" t="s">
        <v>783</v>
      </c>
    </row>
    <row r="105" spans="2:10" x14ac:dyDescent="0.25">
      <c r="B105" s="10">
        <v>42813</v>
      </c>
      <c r="C105" s="4" t="s">
        <v>781</v>
      </c>
      <c r="D105" s="4" t="s">
        <v>597</v>
      </c>
      <c r="E105" s="4" t="s">
        <v>644</v>
      </c>
      <c r="F105" s="4">
        <v>244</v>
      </c>
      <c r="G105" s="4">
        <v>277</v>
      </c>
      <c r="H105" s="12">
        <f t="shared" si="5"/>
        <v>4.0868852459016392</v>
      </c>
      <c r="I105" s="7" t="s">
        <v>802</v>
      </c>
      <c r="J105" t="s">
        <v>800</v>
      </c>
    </row>
    <row r="106" spans="2:10" x14ac:dyDescent="0.25">
      <c r="B106" s="10">
        <v>42813</v>
      </c>
      <c r="C106" s="4" t="s">
        <v>781</v>
      </c>
      <c r="D106" s="4" t="s">
        <v>597</v>
      </c>
      <c r="E106" s="4" t="s">
        <v>644</v>
      </c>
      <c r="F106" s="4">
        <v>245</v>
      </c>
      <c r="G106" s="4">
        <v>283</v>
      </c>
      <c r="H106" s="12">
        <f t="shared" si="5"/>
        <v>4.1583673469387756</v>
      </c>
      <c r="I106" s="7" t="s">
        <v>803</v>
      </c>
      <c r="J106" t="s">
        <v>801</v>
      </c>
    </row>
  </sheetData>
  <mergeCells count="5">
    <mergeCell ref="B2:H2"/>
    <mergeCell ref="B54:J54"/>
    <mergeCell ref="B64:J64"/>
    <mergeCell ref="B70:J70"/>
    <mergeCell ref="B76:J76"/>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2"/>
  <sheetViews>
    <sheetView topLeftCell="J1" workbookViewId="0">
      <selection activeCell="X6" sqref="X6"/>
    </sheetView>
  </sheetViews>
  <sheetFormatPr defaultRowHeight="15" x14ac:dyDescent="0.25"/>
  <cols>
    <col min="2" max="2" width="13.7109375" customWidth="1"/>
    <col min="12" max="12" width="9.140625" style="35"/>
    <col min="13" max="15" width="8.28515625" style="35" customWidth="1"/>
    <col min="16" max="17" width="10.42578125" style="35" customWidth="1"/>
    <col min="18" max="18" width="12.140625" style="35" customWidth="1"/>
    <col min="19" max="19" width="9.42578125" style="35" customWidth="1"/>
    <col min="20" max="20" width="8.7109375" style="35" customWidth="1"/>
    <col min="21" max="21" width="10" style="35" customWidth="1"/>
    <col min="22" max="22" width="7.85546875" style="35" customWidth="1"/>
    <col min="23" max="23" width="10.28515625" style="35" customWidth="1"/>
    <col min="24" max="24" width="8.7109375" style="35" customWidth="1"/>
    <col min="25" max="26" width="10.28515625" style="35" customWidth="1"/>
    <col min="27" max="28" width="12.140625" style="35" customWidth="1"/>
    <col min="29" max="30" width="12.42578125" customWidth="1"/>
    <col min="31" max="32" width="12.85546875" customWidth="1"/>
    <col min="33" max="33" width="13" customWidth="1"/>
  </cols>
  <sheetData>
    <row r="2" spans="2:33" ht="18.75" x14ac:dyDescent="0.3">
      <c r="B2" t="s">
        <v>146</v>
      </c>
      <c r="K2" s="179" t="s">
        <v>166</v>
      </c>
      <c r="L2" s="179"/>
      <c r="M2" s="179"/>
      <c r="N2" s="179"/>
      <c r="O2" s="179"/>
      <c r="P2" s="179"/>
      <c r="Q2" s="179"/>
      <c r="R2" s="179"/>
      <c r="S2" s="179"/>
      <c r="T2" s="179"/>
      <c r="U2" s="179"/>
      <c r="V2" s="179"/>
      <c r="W2" s="179"/>
      <c r="X2" s="179"/>
      <c r="Y2" s="179"/>
      <c r="Z2" s="36"/>
    </row>
    <row r="3" spans="2:33" ht="60" x14ac:dyDescent="0.25">
      <c r="C3" s="184" t="s">
        <v>144</v>
      </c>
      <c r="D3" s="184"/>
      <c r="E3" s="184"/>
      <c r="F3" s="184"/>
      <c r="G3" s="184"/>
      <c r="H3" s="184"/>
      <c r="L3" s="35" t="s">
        <v>8</v>
      </c>
      <c r="M3" s="5" t="s">
        <v>178</v>
      </c>
      <c r="N3" s="5" t="s">
        <v>21</v>
      </c>
      <c r="O3" s="5" t="s">
        <v>180</v>
      </c>
      <c r="P3" s="5" t="s">
        <v>186</v>
      </c>
      <c r="Q3" s="5" t="s">
        <v>189</v>
      </c>
      <c r="R3" s="35" t="s">
        <v>187</v>
      </c>
      <c r="S3" s="5" t="s">
        <v>188</v>
      </c>
      <c r="T3" s="35" t="s">
        <v>34</v>
      </c>
      <c r="U3" s="5" t="s">
        <v>179</v>
      </c>
      <c r="V3" s="5" t="s">
        <v>181</v>
      </c>
      <c r="W3" s="5" t="s">
        <v>182</v>
      </c>
      <c r="X3" s="5" t="s">
        <v>183</v>
      </c>
      <c r="Y3" s="5" t="s">
        <v>194</v>
      </c>
      <c r="Z3" s="5" t="s">
        <v>206</v>
      </c>
      <c r="AA3" s="5" t="s">
        <v>207</v>
      </c>
      <c r="AB3" s="5" t="s">
        <v>214</v>
      </c>
      <c r="AC3" s="5" t="s">
        <v>211</v>
      </c>
      <c r="AD3" s="5" t="s">
        <v>215</v>
      </c>
      <c r="AE3" s="5" t="s">
        <v>212</v>
      </c>
      <c r="AF3" s="5" t="s">
        <v>216</v>
      </c>
      <c r="AG3" s="5" t="s">
        <v>213</v>
      </c>
    </row>
    <row r="4" spans="2:33" ht="15.75" x14ac:dyDescent="0.25">
      <c r="B4" s="26" t="s">
        <v>145</v>
      </c>
      <c r="C4" s="24">
        <v>20</v>
      </c>
      <c r="D4" s="24">
        <v>22</v>
      </c>
      <c r="E4" s="24">
        <v>24</v>
      </c>
      <c r="F4" s="24">
        <v>26</v>
      </c>
      <c r="G4" s="24">
        <v>28</v>
      </c>
      <c r="H4" s="24">
        <v>30</v>
      </c>
      <c r="K4" t="s">
        <v>167</v>
      </c>
      <c r="L4" s="35" t="s">
        <v>175</v>
      </c>
      <c r="M4" s="35">
        <f>3.47*4</f>
        <v>13.88</v>
      </c>
      <c r="N4" s="35" t="s">
        <v>102</v>
      </c>
      <c r="O4" s="35">
        <v>1.22</v>
      </c>
      <c r="P4" s="35" t="s">
        <v>190</v>
      </c>
      <c r="Q4" s="35">
        <v>2.6</v>
      </c>
      <c r="R4" s="35" t="s">
        <v>192</v>
      </c>
      <c r="S4" s="35">
        <v>4.67</v>
      </c>
      <c r="T4" s="35">
        <v>380</v>
      </c>
      <c r="U4" s="35">
        <v>10.71</v>
      </c>
      <c r="V4" s="35">
        <v>9.4600000000000009</v>
      </c>
      <c r="W4" s="12">
        <f>M4+O4+Q4+S4+U4+V4</f>
        <v>42.540000000000006</v>
      </c>
      <c r="X4" s="35">
        <f>2.75 +$V$26</f>
        <v>3.05</v>
      </c>
      <c r="Y4" s="12">
        <f>(60/1000)*(T4/X4)*0.8</f>
        <v>5.9803278688524593</v>
      </c>
      <c r="Z4" s="12">
        <v>5.44</v>
      </c>
      <c r="AA4" s="12">
        <f>(4*$M$27/W4)-1</f>
        <v>1.040432534085566</v>
      </c>
      <c r="AB4" s="12">
        <v>5.04</v>
      </c>
      <c r="AC4" s="12">
        <f>(4*$N$27/$W4)-1</f>
        <v>0.81476257639868344</v>
      </c>
      <c r="AD4" s="12">
        <v>4.5999999999999996</v>
      </c>
      <c r="AE4" s="12">
        <f>(4*$O$27/$W4)-1</f>
        <v>0.68312176774800148</v>
      </c>
      <c r="AF4" s="12">
        <v>4.2</v>
      </c>
      <c r="AG4" s="12">
        <f>(4*$P$27/$W4)-1</f>
        <v>0.54207804419369965</v>
      </c>
    </row>
    <row r="5" spans="2:33" ht="15.75" x14ac:dyDescent="0.25">
      <c r="B5" s="25">
        <v>1</v>
      </c>
      <c r="C5" s="27">
        <f t="shared" ref="C5:C14" si="0">$C$16*$B5</f>
        <v>5.01</v>
      </c>
      <c r="D5" s="27">
        <f t="shared" ref="D5:D14" si="1">$D$16*$B5</f>
        <v>8.07</v>
      </c>
      <c r="E5" s="27">
        <f t="shared" ref="E5:E14" si="2">$E$16*$B5</f>
        <v>12.84</v>
      </c>
      <c r="F5" s="27">
        <f t="shared" ref="F5:F14" si="3">$F$16*$B5</f>
        <v>20.399999999999999</v>
      </c>
      <c r="G5" s="27">
        <f t="shared" ref="G5:G14" si="4">$G$16*$B5</f>
        <v>32.450000000000003</v>
      </c>
      <c r="H5" s="27">
        <f t="shared" ref="H5:H14" si="5">$H$16*$B5</f>
        <v>51.6</v>
      </c>
      <c r="K5" t="s">
        <v>168</v>
      </c>
      <c r="L5" s="35" t="s">
        <v>175</v>
      </c>
      <c r="M5" s="35">
        <v>13.88</v>
      </c>
      <c r="N5" s="35" t="s">
        <v>102</v>
      </c>
      <c r="O5" s="35">
        <v>1.22</v>
      </c>
      <c r="P5" s="35" t="s">
        <v>190</v>
      </c>
      <c r="Q5" s="35">
        <v>2.6</v>
      </c>
      <c r="R5" s="35" t="s">
        <v>192</v>
      </c>
      <c r="S5" s="35">
        <v>4.67</v>
      </c>
      <c r="T5" s="35">
        <v>500</v>
      </c>
      <c r="U5" s="35">
        <v>12.46</v>
      </c>
      <c r="V5" s="35">
        <v>9.4600000000000009</v>
      </c>
      <c r="W5" s="12">
        <f t="shared" ref="W5:W6" si="6">M5+O5+Q5+S5+U5+V5</f>
        <v>44.290000000000006</v>
      </c>
      <c r="X5" s="35">
        <f>2.86+$V$26</f>
        <v>3.1599999999999997</v>
      </c>
      <c r="Y5" s="12">
        <f>(60/1000)*(T5/X5)*0.8</f>
        <v>7.5949367088607609</v>
      </c>
      <c r="Z5" s="12">
        <v>5.44</v>
      </c>
      <c r="AA5" s="12">
        <f>(4*$M$27/W5)-1</f>
        <v>0.95981034093474782</v>
      </c>
      <c r="AB5" s="12">
        <v>5.04</v>
      </c>
      <c r="AC5" s="12">
        <f>(4*$N$27/$W5)-1</f>
        <v>0.74305712350417674</v>
      </c>
      <c r="AD5" s="12">
        <v>4.5999999999999996</v>
      </c>
      <c r="AE5" s="12">
        <f>(4*$O$27/$W5)-1</f>
        <v>0.61661774666967673</v>
      </c>
      <c r="AF5" s="12">
        <v>4.2</v>
      </c>
      <c r="AG5" s="12">
        <f>(4*$P$27/$W5)-1</f>
        <v>0.48114698577556969</v>
      </c>
    </row>
    <row r="6" spans="2:33" ht="15.75" x14ac:dyDescent="0.25">
      <c r="B6" s="25">
        <v>2</v>
      </c>
      <c r="C6" s="27">
        <f t="shared" si="0"/>
        <v>10.02</v>
      </c>
      <c r="D6" s="27">
        <f t="shared" si="1"/>
        <v>16.14</v>
      </c>
      <c r="E6" s="27">
        <f t="shared" si="2"/>
        <v>25.68</v>
      </c>
      <c r="F6" s="27">
        <f t="shared" si="3"/>
        <v>40.799999999999997</v>
      </c>
      <c r="G6" s="27">
        <f t="shared" si="4"/>
        <v>64.900000000000006</v>
      </c>
      <c r="H6" s="28">
        <f t="shared" si="5"/>
        <v>103.2</v>
      </c>
      <c r="K6" t="s">
        <v>221</v>
      </c>
      <c r="L6" s="42" t="s">
        <v>175</v>
      </c>
      <c r="M6" s="42">
        <v>13.88</v>
      </c>
      <c r="N6" s="42" t="s">
        <v>102</v>
      </c>
      <c r="O6" s="42">
        <v>1.22</v>
      </c>
      <c r="P6" s="42" t="s">
        <v>190</v>
      </c>
      <c r="Q6" s="42">
        <v>2.6</v>
      </c>
      <c r="R6" s="42" t="s">
        <v>192</v>
      </c>
      <c r="S6" s="42">
        <v>4.67</v>
      </c>
      <c r="T6" s="42">
        <v>750</v>
      </c>
      <c r="U6" s="42">
        <v>18.899999999999999</v>
      </c>
      <c r="V6" s="42">
        <v>9.4600000000000009</v>
      </c>
      <c r="W6" s="12">
        <f t="shared" si="6"/>
        <v>50.730000000000004</v>
      </c>
      <c r="X6" s="42">
        <f>3.25+$V$26</f>
        <v>3.55</v>
      </c>
      <c r="Y6" s="12">
        <f>(60/1000)*(T6/X6)*0.8</f>
        <v>10.140845070422536</v>
      </c>
      <c r="Z6" s="12">
        <v>5.44</v>
      </c>
      <c r="AA6" s="12">
        <f>(4*$M$27/W6)-1</f>
        <v>0.71101912083579721</v>
      </c>
      <c r="AB6" s="12">
        <v>5.04</v>
      </c>
      <c r="AC6" s="12">
        <f>(4*$N$27/$W6)-1</f>
        <v>0.52178198304750634</v>
      </c>
      <c r="AD6" s="12">
        <v>4.5999999999999996</v>
      </c>
      <c r="AE6" s="12">
        <f>(4*$O$27/$W6)-1</f>
        <v>0.41139365267100314</v>
      </c>
      <c r="AF6" s="12">
        <v>4.2</v>
      </c>
      <c r="AG6" s="12">
        <f>(4*$P$27/$W6)-1</f>
        <v>0.29312044155332129</v>
      </c>
    </row>
    <row r="7" spans="2:33" ht="15.75" x14ac:dyDescent="0.25">
      <c r="B7" s="25">
        <v>3</v>
      </c>
      <c r="C7" s="27">
        <f t="shared" si="0"/>
        <v>15.03</v>
      </c>
      <c r="D7" s="27">
        <f t="shared" si="1"/>
        <v>24.21</v>
      </c>
      <c r="E7" s="27">
        <f t="shared" si="2"/>
        <v>38.519999999999996</v>
      </c>
      <c r="F7" s="27">
        <f t="shared" si="3"/>
        <v>61.199999999999996</v>
      </c>
      <c r="G7" s="27">
        <f t="shared" si="4"/>
        <v>97.350000000000009</v>
      </c>
      <c r="H7" s="28">
        <f t="shared" si="5"/>
        <v>154.80000000000001</v>
      </c>
      <c r="K7" t="s">
        <v>169</v>
      </c>
      <c r="L7" s="35" t="s">
        <v>176</v>
      </c>
      <c r="M7" s="35">
        <f>4*3.49</f>
        <v>13.96</v>
      </c>
      <c r="N7" s="35" t="s">
        <v>102</v>
      </c>
      <c r="O7" s="35">
        <v>1.22</v>
      </c>
      <c r="P7" s="35" t="s">
        <v>190</v>
      </c>
      <c r="Q7" s="35">
        <v>2.6</v>
      </c>
      <c r="R7" s="37" t="s">
        <v>192</v>
      </c>
      <c r="S7" s="37">
        <v>4.67</v>
      </c>
      <c r="T7" s="37">
        <v>380</v>
      </c>
      <c r="U7" s="37">
        <v>10.71</v>
      </c>
      <c r="V7" s="37">
        <v>9.4600000000000009</v>
      </c>
      <c r="W7" s="12">
        <f>M7+O7+Q7+S7+U7+V7</f>
        <v>42.620000000000005</v>
      </c>
      <c r="X7" s="37">
        <f>2.76+$V$26</f>
        <v>3.0599999999999996</v>
      </c>
      <c r="Y7" s="12">
        <f>(60/1000)*(T7/X7)*0.8</f>
        <v>5.9607843137254903</v>
      </c>
      <c r="Z7" s="12">
        <v>6.4</v>
      </c>
      <c r="AA7" s="12">
        <f>(4*$M$28/W7)-1</f>
        <v>1.3181604880337865</v>
      </c>
      <c r="AB7" s="12">
        <v>5.84</v>
      </c>
      <c r="AC7" s="12">
        <f>(4*$N$28/$W7)-1</f>
        <v>0.96152041295166546</v>
      </c>
      <c r="AD7" s="12">
        <v>5.36</v>
      </c>
      <c r="AE7" s="12">
        <f>(4*$O$28/$W7)-1</f>
        <v>0.79258564054434522</v>
      </c>
      <c r="AF7" s="12">
        <v>4.92</v>
      </c>
      <c r="AG7" s="12">
        <f>(4*$P$28/$W7)-1</f>
        <v>0.64242139840450485</v>
      </c>
    </row>
    <row r="8" spans="2:33" ht="15.75" x14ac:dyDescent="0.25">
      <c r="B8" s="25">
        <v>4</v>
      </c>
      <c r="C8" s="27">
        <f t="shared" si="0"/>
        <v>20.04</v>
      </c>
      <c r="D8" s="27">
        <f t="shared" si="1"/>
        <v>32.28</v>
      </c>
      <c r="E8" s="27">
        <f t="shared" si="2"/>
        <v>51.36</v>
      </c>
      <c r="F8" s="27">
        <f t="shared" si="3"/>
        <v>81.599999999999994</v>
      </c>
      <c r="G8" s="28">
        <f t="shared" si="4"/>
        <v>129.80000000000001</v>
      </c>
      <c r="H8" s="29">
        <f t="shared" si="5"/>
        <v>206.4</v>
      </c>
      <c r="K8" t="s">
        <v>170</v>
      </c>
      <c r="L8" s="35" t="s">
        <v>176</v>
      </c>
      <c r="M8" s="35">
        <v>13.96</v>
      </c>
      <c r="N8" s="35" t="s">
        <v>102</v>
      </c>
      <c r="O8" s="35">
        <v>1.22</v>
      </c>
      <c r="P8" s="35" t="s">
        <v>190</v>
      </c>
      <c r="Q8" s="35">
        <v>2.6</v>
      </c>
      <c r="R8" s="37" t="s">
        <v>192</v>
      </c>
      <c r="S8" s="37">
        <v>4.67</v>
      </c>
      <c r="T8" s="37">
        <v>500</v>
      </c>
      <c r="U8" s="37">
        <v>12.46</v>
      </c>
      <c r="V8" s="37">
        <v>9.4600000000000009</v>
      </c>
      <c r="W8" s="12">
        <f t="shared" ref="W8" si="7">M8+O8+Q8+S8+U8+V8</f>
        <v>44.370000000000005</v>
      </c>
      <c r="X8" s="37">
        <f>2.87+$V$26</f>
        <v>3.17</v>
      </c>
      <c r="Y8" s="12">
        <f>(60/1000)*(T8/X8)*0.8</f>
        <v>7.5709779179810726</v>
      </c>
      <c r="Z8" s="12">
        <v>6.4</v>
      </c>
      <c r="AA8" s="12">
        <f>(4*$M$28/W8)-1</f>
        <v>1.2267297723687172</v>
      </c>
      <c r="AB8" s="12">
        <v>5.84</v>
      </c>
      <c r="AC8" s="12">
        <f>(4*$N$28/$W8)-1</f>
        <v>0.88415596123506845</v>
      </c>
      <c r="AD8" s="12">
        <v>5.36</v>
      </c>
      <c r="AE8" s="12">
        <f>(4*$O$28/$W8)-1</f>
        <v>0.72188415596123501</v>
      </c>
      <c r="AF8" s="12">
        <v>4.92</v>
      </c>
      <c r="AG8" s="12">
        <f>(4*$P$28/$W8)-1</f>
        <v>0.57764255127338271</v>
      </c>
    </row>
    <row r="9" spans="2:33" ht="15.75" x14ac:dyDescent="0.25">
      <c r="B9" s="25">
        <v>5</v>
      </c>
      <c r="C9" s="27">
        <f t="shared" si="0"/>
        <v>25.049999999999997</v>
      </c>
      <c r="D9" s="27">
        <f t="shared" si="1"/>
        <v>40.35</v>
      </c>
      <c r="E9" s="27">
        <f t="shared" si="2"/>
        <v>64.2</v>
      </c>
      <c r="F9" s="28">
        <f t="shared" si="3"/>
        <v>102</v>
      </c>
      <c r="G9" s="28">
        <f t="shared" si="4"/>
        <v>162.25</v>
      </c>
      <c r="H9" s="29">
        <f t="shared" si="5"/>
        <v>258</v>
      </c>
      <c r="K9" t="s">
        <v>171</v>
      </c>
      <c r="L9" s="37" t="s">
        <v>176</v>
      </c>
      <c r="M9" s="37">
        <f>4*3.49</f>
        <v>13.96</v>
      </c>
      <c r="N9" s="37" t="s">
        <v>102</v>
      </c>
      <c r="O9" s="37">
        <v>1.22</v>
      </c>
      <c r="P9" s="37" t="s">
        <v>190</v>
      </c>
      <c r="Q9" s="37">
        <v>2.6</v>
      </c>
      <c r="R9" s="35" t="s">
        <v>193</v>
      </c>
      <c r="S9" s="35">
        <v>8.5</v>
      </c>
      <c r="T9" s="35">
        <v>380</v>
      </c>
      <c r="U9" s="35">
        <v>10.71</v>
      </c>
      <c r="V9" s="35">
        <v>9.4600000000000009</v>
      </c>
      <c r="W9" s="12">
        <f>M7+O7+Q7+S9+U9+V9</f>
        <v>46.45</v>
      </c>
      <c r="X9" s="35">
        <f>3.18+$V$27</f>
        <v>3.48</v>
      </c>
      <c r="Y9" s="12">
        <f t="shared" ref="Y9:Y10" si="8">(60/1000)*(T9/X9)*0.8</f>
        <v>5.2413793103448283</v>
      </c>
      <c r="Z9" s="12">
        <v>6.4</v>
      </c>
      <c r="AA9" s="12">
        <f>(4*$M$28/$W9)-1</f>
        <v>1.1270182992465014</v>
      </c>
      <c r="AB9" s="12">
        <v>5.84</v>
      </c>
      <c r="AC9" s="12">
        <f>(4*$N$28/$W9)-1</f>
        <v>0.7997847147470396</v>
      </c>
      <c r="AD9" s="12">
        <v>5.36</v>
      </c>
      <c r="AE9" s="12">
        <f>(4*$O$28/$W9)-1</f>
        <v>0.64477933261571585</v>
      </c>
      <c r="AF9" s="12">
        <v>4.92</v>
      </c>
      <c r="AG9" s="12">
        <f>(4*$P$28/$W9)-1</f>
        <v>0.50699677072120553</v>
      </c>
    </row>
    <row r="10" spans="2:33" ht="15.75" x14ac:dyDescent="0.25">
      <c r="B10" s="25">
        <v>6</v>
      </c>
      <c r="C10" s="27">
        <f t="shared" si="0"/>
        <v>30.06</v>
      </c>
      <c r="D10" s="27">
        <f t="shared" si="1"/>
        <v>48.42</v>
      </c>
      <c r="E10" s="27">
        <f t="shared" si="2"/>
        <v>77.039999999999992</v>
      </c>
      <c r="F10" s="28">
        <f t="shared" si="3"/>
        <v>122.39999999999999</v>
      </c>
      <c r="G10" s="28">
        <f t="shared" si="4"/>
        <v>194.70000000000002</v>
      </c>
      <c r="H10" s="29">
        <f t="shared" si="5"/>
        <v>309.60000000000002</v>
      </c>
      <c r="K10" s="43" t="s">
        <v>172</v>
      </c>
      <c r="L10" s="44" t="s">
        <v>176</v>
      </c>
      <c r="M10" s="44">
        <v>13.96</v>
      </c>
      <c r="N10" s="44" t="s">
        <v>102</v>
      </c>
      <c r="O10" s="44">
        <v>1.22</v>
      </c>
      <c r="P10" s="44" t="s">
        <v>190</v>
      </c>
      <c r="Q10" s="44">
        <v>2.6</v>
      </c>
      <c r="R10" s="44" t="s">
        <v>193</v>
      </c>
      <c r="S10" s="44">
        <v>8.5</v>
      </c>
      <c r="T10" s="44">
        <v>500</v>
      </c>
      <c r="U10" s="44">
        <v>12.46</v>
      </c>
      <c r="V10" s="44">
        <v>9.4600000000000009</v>
      </c>
      <c r="W10" s="45">
        <f>M8+O8+Q8+S10+U10+V10</f>
        <v>48.2</v>
      </c>
      <c r="X10" s="44">
        <f>3.28+$V$27</f>
        <v>3.5799999999999996</v>
      </c>
      <c r="Y10" s="45">
        <f t="shared" si="8"/>
        <v>6.7039106145251397</v>
      </c>
      <c r="Z10" s="45">
        <v>6.4</v>
      </c>
      <c r="AA10" s="45">
        <f>(4*$M$28/$W10)-1</f>
        <v>1.0497925311203318</v>
      </c>
      <c r="AB10" s="45">
        <v>5.84</v>
      </c>
      <c r="AC10" s="45">
        <f>(4*$N$28/$W10)-1</f>
        <v>0.7344398340248961</v>
      </c>
      <c r="AD10" s="45">
        <v>5.36</v>
      </c>
      <c r="AE10" s="45">
        <f>(4*$O$28/$W10)-1</f>
        <v>0.58506224066390033</v>
      </c>
      <c r="AF10" s="45">
        <v>4.92</v>
      </c>
      <c r="AG10" s="45">
        <f>(4*$P$28/$W10)-1</f>
        <v>0.4522821576763485</v>
      </c>
    </row>
    <row r="11" spans="2:33" ht="15.75" x14ac:dyDescent="0.25">
      <c r="B11" s="25">
        <v>7</v>
      </c>
      <c r="C11" s="27">
        <f t="shared" si="0"/>
        <v>35.07</v>
      </c>
      <c r="D11" s="27">
        <f t="shared" si="1"/>
        <v>56.49</v>
      </c>
      <c r="E11" s="27">
        <f t="shared" si="2"/>
        <v>89.88</v>
      </c>
      <c r="F11" s="28">
        <f t="shared" si="3"/>
        <v>142.79999999999998</v>
      </c>
      <c r="G11" s="29">
        <f t="shared" si="4"/>
        <v>227.15000000000003</v>
      </c>
      <c r="H11" s="30">
        <f t="shared" si="5"/>
        <v>361.2</v>
      </c>
      <c r="K11" t="s">
        <v>173</v>
      </c>
      <c r="L11" s="35" t="s">
        <v>185</v>
      </c>
      <c r="M11" s="35">
        <v>20.399999999999999</v>
      </c>
      <c r="N11" s="35" t="s">
        <v>102</v>
      </c>
      <c r="O11" s="35">
        <v>1.22</v>
      </c>
      <c r="P11" s="35" t="s">
        <v>191</v>
      </c>
      <c r="Q11" s="35">
        <v>4.8</v>
      </c>
      <c r="R11" s="35" t="s">
        <v>192</v>
      </c>
      <c r="S11" s="35">
        <v>4.67</v>
      </c>
      <c r="T11" s="35">
        <v>500</v>
      </c>
      <c r="U11" s="35">
        <v>12.46</v>
      </c>
      <c r="V11" s="35">
        <v>9.4600000000000009</v>
      </c>
      <c r="W11" s="12">
        <f t="shared" ref="W11:W20" si="9">M11+O11+Q11+S11+U11+V11</f>
        <v>53.01</v>
      </c>
      <c r="X11" s="35">
        <f>4.28+$V$26</f>
        <v>4.58</v>
      </c>
      <c r="Y11" s="12">
        <f t="shared" ref="Y11:Y20" si="10">(60/1000)*(T11/X11)*0.8</f>
        <v>5.2401746724890828</v>
      </c>
      <c r="Z11" s="12">
        <v>9.9600000000000009</v>
      </c>
      <c r="AA11" s="12">
        <f>(4*$M$29/$W11)-1</f>
        <v>1.4976419543482362</v>
      </c>
      <c r="AB11" s="12">
        <v>9.1999999999999993</v>
      </c>
      <c r="AC11" s="12">
        <f>(4*$N$29/$W11)-1</f>
        <v>1.278815317864554</v>
      </c>
      <c r="AD11" s="12">
        <v>8.48</v>
      </c>
      <c r="AE11" s="12">
        <f>(4*$O$29/$W11)-1</f>
        <v>1.0826259196378043</v>
      </c>
      <c r="AF11" s="12">
        <v>7.72</v>
      </c>
      <c r="AG11" s="12">
        <f>(4*$P$29/$W11)-1</f>
        <v>0.89398226749669885</v>
      </c>
    </row>
    <row r="12" spans="2:33" ht="15.75" x14ac:dyDescent="0.25">
      <c r="B12" s="25">
        <v>8</v>
      </c>
      <c r="C12" s="27">
        <f t="shared" si="0"/>
        <v>40.08</v>
      </c>
      <c r="D12" s="27">
        <f t="shared" si="1"/>
        <v>64.56</v>
      </c>
      <c r="E12" s="28">
        <f t="shared" si="2"/>
        <v>102.72</v>
      </c>
      <c r="F12" s="28">
        <f t="shared" si="3"/>
        <v>163.19999999999999</v>
      </c>
      <c r="G12" s="29">
        <f t="shared" si="4"/>
        <v>259.60000000000002</v>
      </c>
      <c r="H12" s="30">
        <f t="shared" si="5"/>
        <v>412.8</v>
      </c>
      <c r="K12" t="s">
        <v>174</v>
      </c>
      <c r="L12" s="35" t="s">
        <v>185</v>
      </c>
      <c r="M12" s="35">
        <v>20.399999999999999</v>
      </c>
      <c r="N12" s="35" t="s">
        <v>102</v>
      </c>
      <c r="O12" s="35">
        <v>1.22</v>
      </c>
      <c r="P12" s="35" t="s">
        <v>191</v>
      </c>
      <c r="Q12" s="35">
        <v>4.8</v>
      </c>
      <c r="R12" s="35" t="s">
        <v>192</v>
      </c>
      <c r="S12" s="35">
        <v>4.67</v>
      </c>
      <c r="T12" s="35">
        <v>750</v>
      </c>
      <c r="U12" s="35">
        <v>18.899999999999999</v>
      </c>
      <c r="V12" s="35">
        <v>9.4600000000000009</v>
      </c>
      <c r="W12" s="12">
        <f t="shared" si="9"/>
        <v>59.449999999999996</v>
      </c>
      <c r="X12" s="12">
        <f>(W12/12.4)+$V$26</f>
        <v>5.0943548387096769</v>
      </c>
      <c r="Y12" s="12">
        <f t="shared" si="10"/>
        <v>7.0666455596010778</v>
      </c>
      <c r="Z12" s="12">
        <v>9.9600000000000009</v>
      </c>
      <c r="AA12" s="12">
        <f>(4*$M$29/$W12)-1</f>
        <v>1.2270815811606393</v>
      </c>
      <c r="AB12" s="12">
        <v>9.1999999999999993</v>
      </c>
      <c r="AC12" s="12">
        <f>(4*$N$29/$W12)-1</f>
        <v>1.0319596299411269</v>
      </c>
      <c r="AD12" s="12">
        <v>8.48</v>
      </c>
      <c r="AE12" s="12">
        <f>(4*$O$29/$W12)-1</f>
        <v>0.85702270815811632</v>
      </c>
      <c r="AF12" s="12">
        <v>7.72</v>
      </c>
      <c r="AG12" s="12">
        <f>(4*$P$29/$W12)-1</f>
        <v>0.68881412952060583</v>
      </c>
    </row>
    <row r="13" spans="2:33" ht="15.75" x14ac:dyDescent="0.25">
      <c r="B13" s="25">
        <v>9</v>
      </c>
      <c r="C13" s="27">
        <f t="shared" si="0"/>
        <v>45.089999999999996</v>
      </c>
      <c r="D13" s="27">
        <f t="shared" si="1"/>
        <v>72.63</v>
      </c>
      <c r="E13" s="28">
        <f t="shared" si="2"/>
        <v>115.56</v>
      </c>
      <c r="F13" s="28">
        <f t="shared" si="3"/>
        <v>183.6</v>
      </c>
      <c r="G13" s="29">
        <f t="shared" si="4"/>
        <v>292.05</v>
      </c>
      <c r="H13" s="30">
        <f t="shared" si="5"/>
        <v>464.40000000000003</v>
      </c>
      <c r="K13" t="s">
        <v>203</v>
      </c>
      <c r="L13" s="35" t="s">
        <v>185</v>
      </c>
      <c r="M13" s="35">
        <v>20.399999999999999</v>
      </c>
      <c r="N13" s="35" t="s">
        <v>102</v>
      </c>
      <c r="O13" s="35">
        <v>1.22</v>
      </c>
      <c r="P13" s="35" t="s">
        <v>191</v>
      </c>
      <c r="Q13" s="35">
        <v>4.8</v>
      </c>
      <c r="R13" s="35" t="s">
        <v>193</v>
      </c>
      <c r="S13" s="35">
        <v>8.5</v>
      </c>
      <c r="T13" s="35">
        <v>500</v>
      </c>
      <c r="U13" s="35">
        <v>12.46</v>
      </c>
      <c r="V13" s="35">
        <v>9.4600000000000009</v>
      </c>
      <c r="W13" s="12">
        <f t="shared" si="9"/>
        <v>56.84</v>
      </c>
      <c r="X13" s="12">
        <f>(W13/12.4)+$V$27</f>
        <v>4.8838709677419354</v>
      </c>
      <c r="Y13" s="12">
        <f t="shared" si="10"/>
        <v>4.9141347424042277</v>
      </c>
      <c r="Z13" s="12">
        <v>9.9600000000000009</v>
      </c>
      <c r="AA13" s="12">
        <f>(4*$M$29/$W13)-1</f>
        <v>1.3293455313159748</v>
      </c>
      <c r="AB13" s="12">
        <v>9.1999999999999993</v>
      </c>
      <c r="AC13" s="12">
        <f>(4*$N$29/$W13)-1</f>
        <v>1.1252638986629133</v>
      </c>
      <c r="AD13" s="12">
        <v>8.48</v>
      </c>
      <c r="AE13" s="12">
        <f>(4*$O$29/$W13)-1</f>
        <v>0.94229415904292746</v>
      </c>
      <c r="AF13" s="12">
        <v>7.72</v>
      </c>
      <c r="AG13" s="12">
        <f>(4*$P$29/$W13)-1</f>
        <v>0.76636171710063339</v>
      </c>
    </row>
    <row r="14" spans="2:33" ht="15.75" x14ac:dyDescent="0.25">
      <c r="B14" s="25">
        <v>10</v>
      </c>
      <c r="C14" s="27">
        <f t="shared" si="0"/>
        <v>50.099999999999994</v>
      </c>
      <c r="D14" s="27">
        <f t="shared" si="1"/>
        <v>80.7</v>
      </c>
      <c r="E14" s="28">
        <f t="shared" si="2"/>
        <v>128.4</v>
      </c>
      <c r="F14" s="29">
        <f t="shared" si="3"/>
        <v>204</v>
      </c>
      <c r="G14" s="30">
        <f t="shared" si="4"/>
        <v>324.5</v>
      </c>
      <c r="H14" s="30">
        <f t="shared" si="5"/>
        <v>516</v>
      </c>
      <c r="K14" s="43" t="s">
        <v>200</v>
      </c>
      <c r="L14" s="44" t="s">
        <v>185</v>
      </c>
      <c r="M14" s="44">
        <v>20.399999999999999</v>
      </c>
      <c r="N14" s="44" t="s">
        <v>102</v>
      </c>
      <c r="O14" s="44">
        <v>1.22</v>
      </c>
      <c r="P14" s="44" t="s">
        <v>191</v>
      </c>
      <c r="Q14" s="44">
        <v>4.8</v>
      </c>
      <c r="R14" s="44" t="s">
        <v>193</v>
      </c>
      <c r="S14" s="44">
        <v>8.5</v>
      </c>
      <c r="T14" s="44">
        <v>750</v>
      </c>
      <c r="U14" s="44">
        <v>18.899999999999999</v>
      </c>
      <c r="V14" s="44">
        <v>9.4600000000000009</v>
      </c>
      <c r="W14" s="45">
        <f t="shared" si="9"/>
        <v>63.28</v>
      </c>
      <c r="X14" s="45">
        <f>(W14/12.4)+$V$27</f>
        <v>5.403225806451613</v>
      </c>
      <c r="Y14" s="45">
        <f t="shared" si="10"/>
        <v>6.6626865671641795</v>
      </c>
      <c r="Z14" s="45">
        <v>9.9600000000000009</v>
      </c>
      <c r="AA14" s="45">
        <f>(4*$M$29/$W14)-1</f>
        <v>1.0922882427307208</v>
      </c>
      <c r="AB14" s="45">
        <v>9.1999999999999993</v>
      </c>
      <c r="AC14" s="45">
        <f>(4*$N$29/$W14)-1</f>
        <v>0.90897597977243993</v>
      </c>
      <c r="AD14" s="45">
        <v>8.48</v>
      </c>
      <c r="AE14" s="45">
        <f>(4*$O$29/$W14)-1</f>
        <v>0.74462705436156762</v>
      </c>
      <c r="AF14" s="45">
        <v>7.72</v>
      </c>
      <c r="AG14" s="45">
        <f>(4*$P$29/$W14)-1</f>
        <v>0.58659924146649822</v>
      </c>
    </row>
    <row r="15" spans="2:33" x14ac:dyDescent="0.25">
      <c r="C15" s="23"/>
      <c r="D15" s="23"/>
      <c r="E15" s="23"/>
      <c r="F15" s="23"/>
      <c r="G15" s="23"/>
      <c r="H15" s="23"/>
      <c r="K15" t="s">
        <v>201</v>
      </c>
      <c r="L15" s="35" t="s">
        <v>185</v>
      </c>
      <c r="M15" s="35">
        <v>20.399999999999999</v>
      </c>
      <c r="N15" s="35" t="s">
        <v>199</v>
      </c>
      <c r="O15" s="35">
        <v>1.47</v>
      </c>
      <c r="P15" s="35" t="s">
        <v>191</v>
      </c>
      <c r="Q15" s="35">
        <v>4.8</v>
      </c>
      <c r="R15" s="35" t="s">
        <v>192</v>
      </c>
      <c r="S15" s="35">
        <v>4.67</v>
      </c>
      <c r="T15" s="35">
        <v>500</v>
      </c>
      <c r="U15" s="35">
        <v>12.46</v>
      </c>
      <c r="V15" s="35">
        <v>9.4600000000000009</v>
      </c>
      <c r="W15" s="12">
        <f t="shared" si="9"/>
        <v>53.26</v>
      </c>
      <c r="X15" s="12">
        <f>(W15/10.9)+$V$26</f>
        <v>5.1862385321100914</v>
      </c>
      <c r="Y15" s="12">
        <f t="shared" si="10"/>
        <v>4.6276313461878642</v>
      </c>
      <c r="Z15" s="12">
        <v>12</v>
      </c>
      <c r="AA15" s="12">
        <f>(4*$M$30/$W15)-1</f>
        <v>1.6811866316184756</v>
      </c>
      <c r="AB15" s="12">
        <v>11.12</v>
      </c>
      <c r="AC15" s="12">
        <f>(4*$N$30/$W15)-1</f>
        <v>1.4558768306421332</v>
      </c>
      <c r="AD15" s="12">
        <v>10.48</v>
      </c>
      <c r="AE15" s="12">
        <f>(4*$O$30/$W15)-1</f>
        <v>1.1779947427713107</v>
      </c>
      <c r="AF15" s="12">
        <v>9.56</v>
      </c>
      <c r="AG15" s="12">
        <f>(4*$P$30/$W15)-1</f>
        <v>1.0127675553886597</v>
      </c>
    </row>
    <row r="16" spans="2:33" x14ac:dyDescent="0.25">
      <c r="B16" t="s">
        <v>147</v>
      </c>
      <c r="C16" s="12">
        <v>5.01</v>
      </c>
      <c r="D16" s="12">
        <v>8.07</v>
      </c>
      <c r="E16" s="12">
        <v>12.84</v>
      </c>
      <c r="F16" s="12">
        <v>20.399999999999999</v>
      </c>
      <c r="G16" s="12">
        <v>32.450000000000003</v>
      </c>
      <c r="H16" s="12">
        <v>51.6</v>
      </c>
      <c r="K16" t="s">
        <v>202</v>
      </c>
      <c r="L16" s="35" t="s">
        <v>185</v>
      </c>
      <c r="M16" s="35">
        <v>20.399999999999999</v>
      </c>
      <c r="N16" s="35" t="s">
        <v>199</v>
      </c>
      <c r="O16" s="35">
        <v>1.47</v>
      </c>
      <c r="P16" s="35" t="s">
        <v>191</v>
      </c>
      <c r="Q16" s="35">
        <v>4.8</v>
      </c>
      <c r="R16" s="35" t="s">
        <v>192</v>
      </c>
      <c r="S16" s="35">
        <v>4.67</v>
      </c>
      <c r="T16" s="35">
        <v>750</v>
      </c>
      <c r="U16" s="35">
        <v>18.899999999999999</v>
      </c>
      <c r="V16" s="35">
        <v>9.4600000000000009</v>
      </c>
      <c r="W16" s="12">
        <f t="shared" si="9"/>
        <v>59.699999999999996</v>
      </c>
      <c r="X16" s="12">
        <f>(W16/10.9)+$V$26</f>
        <v>5.7770642201834859</v>
      </c>
      <c r="Y16" s="12">
        <f t="shared" si="10"/>
        <v>6.231538828013341</v>
      </c>
      <c r="Z16" s="12">
        <v>12</v>
      </c>
      <c r="AA16" s="12">
        <f>(4*$M$30/$W16)-1</f>
        <v>1.391959798994975</v>
      </c>
      <c r="AB16" s="12">
        <v>11.12</v>
      </c>
      <c r="AC16" s="12">
        <f>(4*$N$30/$W16)-1</f>
        <v>1.1909547738693469</v>
      </c>
      <c r="AD16" s="12">
        <v>10.48</v>
      </c>
      <c r="AE16" s="12">
        <f>(4*$O$30/$W16)-1</f>
        <v>0.94304857621440541</v>
      </c>
      <c r="AF16" s="12">
        <v>9.56</v>
      </c>
      <c r="AG16" s="12">
        <f>(4*$P$30/$W16)-1</f>
        <v>0.79564489112227821</v>
      </c>
    </row>
    <row r="17" spans="2:33" x14ac:dyDescent="0.25">
      <c r="K17" t="s">
        <v>204</v>
      </c>
      <c r="L17" s="35" t="s">
        <v>185</v>
      </c>
      <c r="M17" s="35">
        <v>20.399999999999999</v>
      </c>
      <c r="N17" s="35" t="s">
        <v>199</v>
      </c>
      <c r="O17" s="35">
        <v>1.47</v>
      </c>
      <c r="P17" s="35" t="s">
        <v>191</v>
      </c>
      <c r="Q17" s="35">
        <v>4.8</v>
      </c>
      <c r="R17" s="35" t="s">
        <v>193</v>
      </c>
      <c r="S17" s="35">
        <v>8.5</v>
      </c>
      <c r="T17" s="35">
        <v>500</v>
      </c>
      <c r="U17" s="35">
        <v>12.46</v>
      </c>
      <c r="V17" s="35">
        <v>9.4600000000000009</v>
      </c>
      <c r="W17" s="35">
        <f t="shared" si="9"/>
        <v>57.09</v>
      </c>
      <c r="X17" s="12">
        <f>(W17/10.9)+$V$27</f>
        <v>5.5376146788990823</v>
      </c>
      <c r="Y17" s="12">
        <f t="shared" si="10"/>
        <v>4.3339960238568587</v>
      </c>
      <c r="Z17" s="12">
        <v>12</v>
      </c>
      <c r="AA17" s="12">
        <f>(4*$M$30/$W17)-1</f>
        <v>1.5013137151865474</v>
      </c>
      <c r="AB17" s="12">
        <v>11.12</v>
      </c>
      <c r="AC17" s="12">
        <f>(4*$N$30/$W17)-1</f>
        <v>1.2911192853389384</v>
      </c>
      <c r="AD17" s="12">
        <v>10.48</v>
      </c>
      <c r="AE17" s="12">
        <f>(4*$O$30/$W17)-1</f>
        <v>1.0318794885268874</v>
      </c>
      <c r="AF17" s="12">
        <v>9.56</v>
      </c>
      <c r="AG17" s="12">
        <f>(4*$P$30/$W17)-1</f>
        <v>0.87773690663864068</v>
      </c>
    </row>
    <row r="18" spans="2:33" x14ac:dyDescent="0.25">
      <c r="B18" t="s">
        <v>148</v>
      </c>
      <c r="C18" t="s">
        <v>149</v>
      </c>
      <c r="K18" s="46" t="s">
        <v>205</v>
      </c>
      <c r="L18" s="47" t="s">
        <v>185</v>
      </c>
      <c r="M18" s="47">
        <v>20.399999999999999</v>
      </c>
      <c r="N18" s="47" t="s">
        <v>199</v>
      </c>
      <c r="O18" s="47">
        <v>1.47</v>
      </c>
      <c r="P18" s="47" t="s">
        <v>191</v>
      </c>
      <c r="Q18" s="47">
        <v>4.8</v>
      </c>
      <c r="R18" s="47" t="s">
        <v>193</v>
      </c>
      <c r="S18" s="47">
        <v>8.5</v>
      </c>
      <c r="T18" s="47">
        <v>750</v>
      </c>
      <c r="U18" s="47">
        <v>18.899999999999999</v>
      </c>
      <c r="V18" s="47">
        <v>9.4600000000000009</v>
      </c>
      <c r="W18" s="47">
        <f t="shared" si="9"/>
        <v>63.53</v>
      </c>
      <c r="X18" s="48">
        <f>(W18/11)+$V$27</f>
        <v>6.0754545454545452</v>
      </c>
      <c r="Y18" s="48">
        <f t="shared" si="10"/>
        <v>5.9254825677091132</v>
      </c>
      <c r="Z18" s="48">
        <v>12</v>
      </c>
      <c r="AA18" s="48">
        <f>(4*$M$30/$W18)-1</f>
        <v>1.2477569652132852</v>
      </c>
      <c r="AB18" s="48">
        <v>11.12</v>
      </c>
      <c r="AC18" s="48">
        <f>(4*$N$30/$W18)-1</f>
        <v>1.0588698252793955</v>
      </c>
      <c r="AD18" s="48">
        <v>10.48</v>
      </c>
      <c r="AE18" s="48">
        <f>(4*$O$30/$W18)-1</f>
        <v>0.82590901936093175</v>
      </c>
      <c r="AF18" s="48">
        <v>9.56</v>
      </c>
      <c r="AG18" s="48">
        <f>(4*$P$30/$W18)-1</f>
        <v>0.68739178340941298</v>
      </c>
    </row>
    <row r="19" spans="2:33" x14ac:dyDescent="0.25">
      <c r="C19" t="s">
        <v>150</v>
      </c>
      <c r="K19" s="46" t="s">
        <v>217</v>
      </c>
      <c r="L19" s="49" t="s">
        <v>198</v>
      </c>
      <c r="M19" s="47">
        <v>20.399999999999999</v>
      </c>
      <c r="N19" s="47" t="s">
        <v>102</v>
      </c>
      <c r="O19" s="47">
        <v>1.22</v>
      </c>
      <c r="P19" s="47" t="s">
        <v>191</v>
      </c>
      <c r="Q19" s="47">
        <v>4.8</v>
      </c>
      <c r="R19" s="47" t="s">
        <v>193</v>
      </c>
      <c r="S19" s="47">
        <v>8.5</v>
      </c>
      <c r="T19" s="47">
        <v>750</v>
      </c>
      <c r="U19" s="47">
        <v>18.899999999999999</v>
      </c>
      <c r="V19" s="47">
        <v>9.4600000000000009</v>
      </c>
      <c r="W19" s="47">
        <f t="shared" si="9"/>
        <v>63.28</v>
      </c>
      <c r="X19" s="48">
        <f>(W19/12)+$V$27</f>
        <v>5.5733333333333333</v>
      </c>
      <c r="Y19" s="48">
        <f t="shared" si="10"/>
        <v>6.4593301435406705</v>
      </c>
      <c r="Z19" s="48">
        <v>10.96</v>
      </c>
      <c r="AA19" s="48">
        <f>(4*$M$31/$W19)-1</f>
        <v>1.2187104930467765</v>
      </c>
      <c r="AB19" s="48">
        <v>10.199999999999999</v>
      </c>
      <c r="AC19" s="48">
        <f>(4*$N$31/$W19)-1</f>
        <v>1.0543615676359037</v>
      </c>
      <c r="AD19" s="48">
        <v>9.2799999999999994</v>
      </c>
      <c r="AE19" s="48">
        <f>(4*$O$31/$W19)-1</f>
        <v>0.85840707964601748</v>
      </c>
      <c r="AF19" s="48">
        <v>8.4</v>
      </c>
      <c r="AG19" s="48">
        <f>(4*$P$31/$W19)-1</f>
        <v>0.68141592920353977</v>
      </c>
    </row>
    <row r="20" spans="2:33" x14ac:dyDescent="0.25">
      <c r="K20" t="s">
        <v>218</v>
      </c>
      <c r="L20" s="40" t="s">
        <v>198</v>
      </c>
      <c r="M20" s="35">
        <v>20.399999999999999</v>
      </c>
      <c r="N20" s="35" t="s">
        <v>199</v>
      </c>
      <c r="O20" s="35">
        <v>1.47</v>
      </c>
      <c r="P20" s="35" t="s">
        <v>191</v>
      </c>
      <c r="Q20" s="35">
        <v>4.8</v>
      </c>
      <c r="R20" s="35" t="s">
        <v>193</v>
      </c>
      <c r="S20" s="35">
        <v>8.5</v>
      </c>
      <c r="T20" s="35">
        <v>750</v>
      </c>
      <c r="U20" s="35">
        <v>18.899999999999999</v>
      </c>
      <c r="V20" s="35">
        <v>9.4600000000000009</v>
      </c>
      <c r="W20" s="35">
        <f t="shared" si="9"/>
        <v>63.53</v>
      </c>
      <c r="X20" s="12">
        <f>(W20/11)+$V$27</f>
        <v>6.0754545454545452</v>
      </c>
      <c r="Y20" s="12">
        <f t="shared" si="10"/>
        <v>5.9254825677091132</v>
      </c>
      <c r="Z20" s="12">
        <v>13.44</v>
      </c>
      <c r="AA20" s="12">
        <f>(4*$M$32/$W20)-1</f>
        <v>1.487014009129545</v>
      </c>
      <c r="AB20" s="12"/>
      <c r="AC20" s="12"/>
      <c r="AD20" s="12"/>
      <c r="AE20" s="12"/>
      <c r="AF20" s="12"/>
      <c r="AG20" s="12"/>
    </row>
    <row r="21" spans="2:33" x14ac:dyDescent="0.25">
      <c r="C21" t="s">
        <v>151</v>
      </c>
    </row>
    <row r="25" spans="2:33" x14ac:dyDescent="0.25">
      <c r="K25" s="185" t="s">
        <v>195</v>
      </c>
      <c r="L25" s="185"/>
      <c r="M25" s="185"/>
      <c r="N25" s="41" t="s">
        <v>208</v>
      </c>
      <c r="O25" s="41" t="s">
        <v>209</v>
      </c>
      <c r="P25" s="41" t="s">
        <v>210</v>
      </c>
    </row>
    <row r="26" spans="2:33" x14ac:dyDescent="0.25">
      <c r="K26" s="38" t="s">
        <v>196</v>
      </c>
      <c r="L26" s="39" t="s">
        <v>44</v>
      </c>
      <c r="M26" s="39" t="s">
        <v>197</v>
      </c>
      <c r="N26" s="39" t="s">
        <v>197</v>
      </c>
      <c r="O26" s="39" t="s">
        <v>197</v>
      </c>
      <c r="P26" s="39" t="s">
        <v>197</v>
      </c>
      <c r="R26" s="186" t="s">
        <v>222</v>
      </c>
      <c r="S26" s="186"/>
      <c r="T26" s="186"/>
      <c r="U26" s="186"/>
      <c r="V26" s="35">
        <v>0.3</v>
      </c>
    </row>
    <row r="27" spans="2:33" x14ac:dyDescent="0.25">
      <c r="K27" t="s">
        <v>175</v>
      </c>
      <c r="L27" s="35" t="s">
        <v>102</v>
      </c>
      <c r="M27" s="35">
        <v>21.7</v>
      </c>
      <c r="N27" s="35">
        <v>19.3</v>
      </c>
      <c r="O27" s="35">
        <v>17.899999999999999</v>
      </c>
      <c r="P27" s="35">
        <v>16.399999999999999</v>
      </c>
      <c r="R27" s="186" t="s">
        <v>223</v>
      </c>
      <c r="S27" s="186"/>
      <c r="T27" s="186"/>
      <c r="U27" s="186"/>
      <c r="V27" s="35">
        <v>0.3</v>
      </c>
      <c r="W27" s="35" t="s">
        <v>224</v>
      </c>
    </row>
    <row r="28" spans="2:33" x14ac:dyDescent="0.25">
      <c r="K28" t="s">
        <v>176</v>
      </c>
      <c r="L28" s="35" t="s">
        <v>102</v>
      </c>
      <c r="M28" s="35">
        <v>24.7</v>
      </c>
      <c r="N28" s="35">
        <v>20.9</v>
      </c>
      <c r="O28" s="35">
        <v>19.100000000000001</v>
      </c>
      <c r="P28" s="35">
        <v>17.5</v>
      </c>
    </row>
    <row r="29" spans="2:33" x14ac:dyDescent="0.25">
      <c r="K29" t="s">
        <v>185</v>
      </c>
      <c r="L29" s="35" t="s">
        <v>102</v>
      </c>
      <c r="M29" s="35">
        <v>33.1</v>
      </c>
      <c r="N29" s="35">
        <v>30.2</v>
      </c>
      <c r="O29" s="35">
        <v>27.6</v>
      </c>
      <c r="P29" s="35">
        <v>25.1</v>
      </c>
    </row>
    <row r="30" spans="2:33" x14ac:dyDescent="0.25">
      <c r="K30" t="s">
        <v>185</v>
      </c>
      <c r="L30" s="35" t="s">
        <v>199</v>
      </c>
      <c r="M30" s="35">
        <v>35.700000000000003</v>
      </c>
      <c r="N30" s="35">
        <v>32.700000000000003</v>
      </c>
      <c r="O30" s="35">
        <v>29</v>
      </c>
      <c r="P30" s="35">
        <v>26.8</v>
      </c>
    </row>
    <row r="31" spans="2:33" x14ac:dyDescent="0.25">
      <c r="K31" t="s">
        <v>198</v>
      </c>
      <c r="L31" s="35" t="s">
        <v>102</v>
      </c>
      <c r="M31" s="35">
        <v>35.1</v>
      </c>
      <c r="N31" s="35">
        <v>32.5</v>
      </c>
      <c r="O31" s="35">
        <v>29.4</v>
      </c>
      <c r="P31" s="35">
        <v>26.6</v>
      </c>
    </row>
    <row r="32" spans="2:33" x14ac:dyDescent="0.25">
      <c r="K32" t="s">
        <v>198</v>
      </c>
      <c r="L32" s="35" t="s">
        <v>199</v>
      </c>
      <c r="M32" s="35">
        <v>39.5</v>
      </c>
    </row>
  </sheetData>
  <mergeCells count="5">
    <mergeCell ref="C3:H3"/>
    <mergeCell ref="K2:Y2"/>
    <mergeCell ref="K25:M25"/>
    <mergeCell ref="R26:U26"/>
    <mergeCell ref="R27:U27"/>
  </mergeCells>
  <pageMargins left="0.7" right="0.7" top="0.75" bottom="0.75" header="0.3" footer="0.3"/>
  <pageSetup orientation="portrait" horizontalDpi="0" verticalDpi="0" r:id="rId1"/>
  <ignoredErrors>
    <ignoredError sqref="X1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E48"/>
  <sheetViews>
    <sheetView workbookViewId="0">
      <selection activeCell="N15" sqref="N15"/>
    </sheetView>
  </sheetViews>
  <sheetFormatPr defaultRowHeight="15" x14ac:dyDescent="0.25"/>
  <cols>
    <col min="4" max="4" width="10.140625" customWidth="1"/>
    <col min="5" max="5" width="12.42578125" customWidth="1"/>
  </cols>
  <sheetData>
    <row r="28" spans="1:5" ht="18.75" x14ac:dyDescent="0.3">
      <c r="B28" s="179" t="s">
        <v>537</v>
      </c>
      <c r="C28" s="179"/>
      <c r="D28" s="179"/>
      <c r="E28" s="179"/>
    </row>
    <row r="29" spans="1:5" ht="15.75" x14ac:dyDescent="0.25">
      <c r="B29" s="187" t="s">
        <v>816</v>
      </c>
      <c r="C29" s="188"/>
      <c r="D29" s="188"/>
      <c r="E29" s="188"/>
    </row>
    <row r="30" spans="1:5" ht="16.5" thickBot="1" x14ac:dyDescent="0.3">
      <c r="B30" s="9" t="s">
        <v>129</v>
      </c>
      <c r="C30" s="9" t="s">
        <v>130</v>
      </c>
      <c r="D30" s="9" t="s">
        <v>46</v>
      </c>
      <c r="E30" s="9" t="s">
        <v>131</v>
      </c>
    </row>
    <row r="31" spans="1:5" x14ac:dyDescent="0.25">
      <c r="A31">
        <v>1</v>
      </c>
      <c r="B31" s="12">
        <v>3.1</v>
      </c>
      <c r="C31" s="12">
        <v>2.08</v>
      </c>
      <c r="D31" s="17">
        <v>20</v>
      </c>
      <c r="E31" s="14">
        <f>D31/C31</f>
        <v>9.615384615384615</v>
      </c>
    </row>
    <row r="32" spans="1:5" x14ac:dyDescent="0.25">
      <c r="A32">
        <v>2</v>
      </c>
      <c r="B32" s="12">
        <v>3.3</v>
      </c>
      <c r="C32" s="12">
        <v>2.36</v>
      </c>
      <c r="D32" s="17">
        <v>22.9</v>
      </c>
      <c r="E32" s="14">
        <f t="shared" ref="E32:E34" si="0">D32/C32</f>
        <v>9.703389830508474</v>
      </c>
    </row>
    <row r="33" spans="1:5" x14ac:dyDescent="0.25">
      <c r="A33">
        <v>3</v>
      </c>
      <c r="B33" s="12">
        <v>3.5</v>
      </c>
      <c r="C33" s="12">
        <v>2.62</v>
      </c>
      <c r="D33" s="17">
        <v>26.4</v>
      </c>
      <c r="E33" s="14">
        <f t="shared" si="0"/>
        <v>10.076335877862595</v>
      </c>
    </row>
    <row r="34" spans="1:5" x14ac:dyDescent="0.25">
      <c r="A34">
        <v>4</v>
      </c>
      <c r="B34" s="12">
        <v>3.7</v>
      </c>
      <c r="C34" s="12">
        <v>2.79</v>
      </c>
      <c r="D34" s="17">
        <v>28.6</v>
      </c>
      <c r="E34" s="14">
        <f t="shared" si="0"/>
        <v>10.250896057347671</v>
      </c>
    </row>
    <row r="36" spans="1:5" ht="15.75" x14ac:dyDescent="0.25">
      <c r="B36" s="187" t="s">
        <v>817</v>
      </c>
      <c r="C36" s="188"/>
      <c r="D36" s="188"/>
      <c r="E36" s="188"/>
    </row>
    <row r="37" spans="1:5" ht="16.5" thickBot="1" x14ac:dyDescent="0.3">
      <c r="B37" s="9" t="s">
        <v>129</v>
      </c>
      <c r="C37" s="9" t="s">
        <v>130</v>
      </c>
      <c r="D37" s="9" t="s">
        <v>46</v>
      </c>
      <c r="E37" s="9" t="s">
        <v>131</v>
      </c>
    </row>
    <row r="38" spans="1:5" x14ac:dyDescent="0.25">
      <c r="A38">
        <v>1</v>
      </c>
      <c r="B38" s="12">
        <v>3.1</v>
      </c>
      <c r="C38" s="12">
        <v>2.14</v>
      </c>
      <c r="D38" s="17">
        <v>21.7</v>
      </c>
      <c r="E38" s="14">
        <f>D38/C38</f>
        <v>10.140186915887849</v>
      </c>
    </row>
    <row r="39" spans="1:5" x14ac:dyDescent="0.25">
      <c r="A39">
        <v>2</v>
      </c>
      <c r="B39" s="12">
        <v>3.3</v>
      </c>
      <c r="C39" s="12">
        <v>2.34</v>
      </c>
      <c r="D39" s="17">
        <v>24</v>
      </c>
      <c r="E39" s="14">
        <f t="shared" ref="E39:E41" si="1">D39/C39</f>
        <v>10.256410256410257</v>
      </c>
    </row>
    <row r="40" spans="1:5" x14ac:dyDescent="0.25">
      <c r="A40">
        <v>3</v>
      </c>
      <c r="B40" s="12">
        <v>3.5</v>
      </c>
      <c r="C40" s="12">
        <v>2.5299999999999998</v>
      </c>
      <c r="D40" s="17">
        <v>26.1</v>
      </c>
      <c r="E40" s="14">
        <f t="shared" si="1"/>
        <v>10.31620553359684</v>
      </c>
    </row>
    <row r="41" spans="1:5" x14ac:dyDescent="0.25">
      <c r="A41">
        <v>4</v>
      </c>
      <c r="B41" s="12">
        <v>3.7</v>
      </c>
      <c r="C41" s="12">
        <v>2.68</v>
      </c>
      <c r="D41" s="17">
        <v>28</v>
      </c>
      <c r="E41" s="14">
        <f t="shared" si="1"/>
        <v>10.44776119402985</v>
      </c>
    </row>
    <row r="43" spans="1:5" ht="15.75" x14ac:dyDescent="0.25">
      <c r="B43" s="187" t="s">
        <v>818</v>
      </c>
      <c r="C43" s="188"/>
      <c r="D43" s="188"/>
      <c r="E43" s="188"/>
    </row>
    <row r="44" spans="1:5" ht="16.5" thickBot="1" x14ac:dyDescent="0.3">
      <c r="B44" s="9" t="s">
        <v>129</v>
      </c>
      <c r="C44" s="9" t="s">
        <v>130</v>
      </c>
      <c r="D44" s="9" t="s">
        <v>46</v>
      </c>
      <c r="E44" s="9" t="s">
        <v>131</v>
      </c>
    </row>
    <row r="45" spans="1:5" x14ac:dyDescent="0.25">
      <c r="A45">
        <v>1</v>
      </c>
      <c r="B45" s="12">
        <v>3.1</v>
      </c>
      <c r="C45" s="12">
        <v>2.14</v>
      </c>
      <c r="D45" s="17">
        <v>21.4</v>
      </c>
      <c r="E45" s="14">
        <f>D45/C45</f>
        <v>9.9999999999999982</v>
      </c>
    </row>
    <row r="46" spans="1:5" x14ac:dyDescent="0.25">
      <c r="A46">
        <v>2</v>
      </c>
      <c r="B46" s="12">
        <v>3.3</v>
      </c>
      <c r="C46" s="12">
        <v>2.3199999999999998</v>
      </c>
      <c r="D46" s="17">
        <v>23.2</v>
      </c>
      <c r="E46" s="14">
        <f t="shared" ref="E46:E48" si="2">D46/C46</f>
        <v>10</v>
      </c>
    </row>
    <row r="47" spans="1:5" x14ac:dyDescent="0.25">
      <c r="A47">
        <v>3</v>
      </c>
      <c r="B47" s="12">
        <v>3.5</v>
      </c>
      <c r="C47" s="12">
        <v>2.5099999999999998</v>
      </c>
      <c r="D47" s="17">
        <v>25.3</v>
      </c>
      <c r="E47" s="14">
        <f t="shared" si="2"/>
        <v>10.0796812749004</v>
      </c>
    </row>
    <row r="48" spans="1:5" x14ac:dyDescent="0.25">
      <c r="A48">
        <v>4</v>
      </c>
      <c r="B48" s="12">
        <v>3.7</v>
      </c>
      <c r="C48" s="12">
        <v>2.68</v>
      </c>
      <c r="D48" s="17">
        <v>27.8</v>
      </c>
      <c r="E48" s="14">
        <f t="shared" si="2"/>
        <v>10.373134328358208</v>
      </c>
    </row>
  </sheetData>
  <mergeCells count="4">
    <mergeCell ref="B28:E28"/>
    <mergeCell ref="B29:E29"/>
    <mergeCell ref="B36:E36"/>
    <mergeCell ref="B43:E43"/>
  </mergeCells>
  <pageMargins left="0" right="0" top="0" bottom="0" header="0" footer="0"/>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selection activeCell="J10" sqref="J10"/>
    </sheetView>
  </sheetViews>
  <sheetFormatPr defaultRowHeight="15" x14ac:dyDescent="0.25"/>
  <cols>
    <col min="2" max="2" width="9.42578125" customWidth="1"/>
    <col min="5" max="5" width="11.5703125" customWidth="1"/>
    <col min="9" max="9" width="9.5703125" bestFit="1" customWidth="1"/>
  </cols>
  <sheetData>
    <row r="2" spans="1:10" ht="18.75" x14ac:dyDescent="0.3">
      <c r="B2" s="179" t="s">
        <v>512</v>
      </c>
      <c r="C2" s="179"/>
      <c r="D2" s="179"/>
      <c r="E2" s="179"/>
      <c r="F2" s="179"/>
      <c r="G2" s="179"/>
      <c r="H2" s="179"/>
      <c r="I2" s="179"/>
      <c r="J2" s="179"/>
    </row>
    <row r="3" spans="1:10" x14ac:dyDescent="0.25">
      <c r="B3" s="185" t="s">
        <v>518</v>
      </c>
      <c r="C3" s="185"/>
      <c r="D3" s="185"/>
      <c r="E3" s="185"/>
      <c r="F3" s="185"/>
      <c r="G3" s="185"/>
      <c r="H3" s="185"/>
      <c r="I3" s="185"/>
      <c r="J3" s="185"/>
    </row>
    <row r="4" spans="1:10" x14ac:dyDescent="0.25">
      <c r="B4" s="94" t="s">
        <v>513</v>
      </c>
      <c r="C4" s="94" t="s">
        <v>514</v>
      </c>
      <c r="D4" s="94" t="s">
        <v>515</v>
      </c>
      <c r="E4" s="94" t="s">
        <v>1</v>
      </c>
      <c r="F4" s="94" t="s">
        <v>516</v>
      </c>
      <c r="G4" s="94" t="s">
        <v>521</v>
      </c>
      <c r="H4" s="94" t="s">
        <v>45</v>
      </c>
      <c r="I4" s="94" t="s">
        <v>129</v>
      </c>
      <c r="J4" s="94" t="s">
        <v>517</v>
      </c>
    </row>
    <row r="5" spans="1:10" x14ac:dyDescent="0.25">
      <c r="A5">
        <v>1</v>
      </c>
      <c r="B5" s="93">
        <v>8.5</v>
      </c>
      <c r="C5" s="93">
        <v>20</v>
      </c>
      <c r="D5" s="93" t="s">
        <v>519</v>
      </c>
      <c r="E5" s="93" t="s">
        <v>520</v>
      </c>
      <c r="F5" s="93" t="s">
        <v>519</v>
      </c>
      <c r="G5" s="93" t="s">
        <v>522</v>
      </c>
      <c r="H5" s="27">
        <v>3600</v>
      </c>
      <c r="I5" s="96">
        <v>0.24329999999999999</v>
      </c>
      <c r="J5" s="98">
        <f>H5/I5</f>
        <v>14796.547472256474</v>
      </c>
    </row>
    <row r="6" spans="1:10" x14ac:dyDescent="0.25">
      <c r="A6">
        <v>2</v>
      </c>
      <c r="B6" s="93">
        <v>8.5</v>
      </c>
      <c r="C6" s="93">
        <v>20</v>
      </c>
      <c r="D6" s="93" t="s">
        <v>519</v>
      </c>
      <c r="E6" s="93" t="s">
        <v>523</v>
      </c>
      <c r="F6" s="93" t="s">
        <v>519</v>
      </c>
      <c r="G6" s="93" t="s">
        <v>522</v>
      </c>
      <c r="H6" s="27">
        <v>3600</v>
      </c>
      <c r="I6" s="96">
        <v>0.2492</v>
      </c>
      <c r="J6" s="98">
        <f>H6/I6</f>
        <v>14446.227929373996</v>
      </c>
    </row>
    <row r="7" spans="1:10" x14ac:dyDescent="0.25">
      <c r="A7">
        <v>3</v>
      </c>
      <c r="B7" s="93">
        <v>8.5</v>
      </c>
      <c r="C7" s="93">
        <v>20</v>
      </c>
      <c r="D7" s="93" t="s">
        <v>519</v>
      </c>
      <c r="E7" s="93" t="s">
        <v>523</v>
      </c>
      <c r="F7" s="93" t="s">
        <v>519</v>
      </c>
      <c r="G7" s="93" t="s">
        <v>524</v>
      </c>
      <c r="H7" s="27">
        <v>3600</v>
      </c>
      <c r="I7" s="96">
        <v>0.23799999999999999</v>
      </c>
      <c r="J7" s="98">
        <f>H7/I7</f>
        <v>15126.050420168069</v>
      </c>
    </row>
    <row r="8" spans="1:10" x14ac:dyDescent="0.25">
      <c r="A8">
        <v>4</v>
      </c>
      <c r="B8" s="93">
        <v>6</v>
      </c>
      <c r="C8" s="93">
        <v>15</v>
      </c>
      <c r="D8" s="98">
        <v>17000</v>
      </c>
      <c r="E8" s="93" t="s">
        <v>525</v>
      </c>
      <c r="F8" s="93" t="s">
        <v>526</v>
      </c>
      <c r="G8" s="93" t="s">
        <v>522</v>
      </c>
      <c r="H8" s="27">
        <v>3600</v>
      </c>
      <c r="I8" s="96">
        <v>0.20480000000000001</v>
      </c>
      <c r="J8" s="98">
        <f t="shared" ref="J8:J9" si="0">H8/I8</f>
        <v>17578.125</v>
      </c>
    </row>
    <row r="9" spans="1:10" x14ac:dyDescent="0.25">
      <c r="A9">
        <v>5</v>
      </c>
      <c r="B9" s="93">
        <v>6</v>
      </c>
      <c r="C9" s="93">
        <v>15</v>
      </c>
      <c r="D9" s="98">
        <v>19000</v>
      </c>
      <c r="E9" s="93" t="s">
        <v>527</v>
      </c>
      <c r="F9" s="93" t="s">
        <v>526</v>
      </c>
      <c r="G9" s="93" t="s">
        <v>522</v>
      </c>
      <c r="H9" s="27">
        <v>3600</v>
      </c>
      <c r="I9" s="96">
        <v>0.152</v>
      </c>
      <c r="J9" s="98">
        <f t="shared" si="0"/>
        <v>23684.21052631579</v>
      </c>
    </row>
    <row r="10" spans="1:10" x14ac:dyDescent="0.25">
      <c r="B10" s="93"/>
      <c r="C10" s="93"/>
      <c r="D10" s="93"/>
      <c r="E10" s="93"/>
      <c r="F10" s="93"/>
      <c r="G10" s="93"/>
      <c r="H10" s="27"/>
      <c r="I10" s="96"/>
      <c r="J10" s="98"/>
    </row>
    <row r="11" spans="1:10" x14ac:dyDescent="0.25">
      <c r="B11" s="93"/>
      <c r="C11" s="93"/>
      <c r="D11" s="93"/>
      <c r="E11" s="93"/>
      <c r="F11" s="93"/>
      <c r="G11" s="93"/>
      <c r="H11" s="27"/>
      <c r="I11" s="96"/>
      <c r="J11" s="98"/>
    </row>
    <row r="12" spans="1:10" x14ac:dyDescent="0.25">
      <c r="B12" s="93"/>
      <c r="C12" s="93"/>
      <c r="D12" s="93"/>
      <c r="E12" s="93"/>
      <c r="F12" s="93"/>
      <c r="G12" s="93"/>
      <c r="H12" s="27"/>
      <c r="I12" s="96"/>
      <c r="J12" s="98"/>
    </row>
    <row r="13" spans="1:10" x14ac:dyDescent="0.25">
      <c r="B13" s="93"/>
      <c r="C13" s="93"/>
      <c r="D13" s="93"/>
      <c r="E13" s="93"/>
      <c r="F13" s="93"/>
      <c r="G13" s="93"/>
      <c r="H13" s="27"/>
      <c r="I13" s="96"/>
      <c r="J13" s="98"/>
    </row>
    <row r="14" spans="1:10" x14ac:dyDescent="0.25">
      <c r="B14" s="93"/>
      <c r="C14" s="93"/>
      <c r="D14" s="93"/>
      <c r="E14" s="93"/>
      <c r="F14" s="93"/>
      <c r="G14" s="93"/>
      <c r="H14" s="27"/>
      <c r="I14" s="96"/>
      <c r="J14" s="98"/>
    </row>
    <row r="15" spans="1:10" x14ac:dyDescent="0.25">
      <c r="B15" s="93"/>
      <c r="C15" s="93"/>
      <c r="D15" s="93"/>
      <c r="E15" s="93"/>
      <c r="F15" s="93"/>
      <c r="G15" s="93"/>
      <c r="H15" s="27"/>
      <c r="I15" s="96"/>
      <c r="J15" s="98"/>
    </row>
    <row r="16" spans="1:10" x14ac:dyDescent="0.25">
      <c r="H16" s="95"/>
      <c r="I16" s="97"/>
      <c r="J16" s="99"/>
    </row>
    <row r="17" spans="8:10" x14ac:dyDescent="0.25">
      <c r="H17" s="95"/>
      <c r="I17" s="97"/>
      <c r="J17" s="99"/>
    </row>
    <row r="18" spans="8:10" x14ac:dyDescent="0.25">
      <c r="I18" s="97"/>
      <c r="J18" s="99"/>
    </row>
    <row r="19" spans="8:10" x14ac:dyDescent="0.25">
      <c r="J19" s="99"/>
    </row>
  </sheetData>
  <mergeCells count="2">
    <mergeCell ref="B2:J2"/>
    <mergeCell ref="B3:J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Components</vt:lpstr>
      <vt:lpstr>Motor Data</vt:lpstr>
      <vt:lpstr>BR1103 8K vs 10K</vt:lpstr>
      <vt:lpstr>Sheet2</vt:lpstr>
      <vt:lpstr>Flight Log</vt:lpstr>
      <vt:lpstr>Sheet1</vt:lpstr>
      <vt:lpstr>Sheet3</vt:lpstr>
      <vt:lpstr>Brushed Kv</vt:lpstr>
      <vt:lpstr>Sheet3!Print_Area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2017-04-05T02:36:18Z</dcterms:modified>
</cp:coreProperties>
</file>